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oewen\Documents\Anisa Documents\Manuscripts\Author or Coauthor\2020 Volume fraction\Food Biophysics\"/>
    </mc:Choice>
  </mc:AlternateContent>
  <bookViews>
    <workbookView xWindow="0" yWindow="0" windowWidth="20490" windowHeight="7755"/>
  </bookViews>
  <sheets>
    <sheet name="Information" sheetId="2" r:id="rId1"/>
    <sheet name="DT + 4 peak fitter" sheetId="1" r:id="rId2"/>
  </sheets>
  <definedNames>
    <definedName name="solver_adj" localSheetId="1" hidden="1">'DT + 4 peak fitter'!$M$8:$P$9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'DT + 4 peak fitter'!$M$15:$P$15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1</definedName>
    <definedName name="solver_nwt" localSheetId="1" hidden="1">1</definedName>
    <definedName name="solver_opt" localSheetId="1" hidden="1">'DT + 4 peak fitter'!$M$12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hs1" localSheetId="1" hidden="1">0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1" i="1" l="1"/>
  <c r="K105" i="1" s="1"/>
  <c r="M105" i="1" s="1"/>
  <c r="F131" i="1"/>
  <c r="H131" i="1" s="1"/>
  <c r="G130" i="1"/>
  <c r="F130" i="1"/>
  <c r="H130" i="1" s="1"/>
  <c r="L104" i="1" s="1"/>
  <c r="G129" i="1"/>
  <c r="F129" i="1"/>
  <c r="H129" i="1" s="1"/>
  <c r="L103" i="1" s="1"/>
  <c r="H128" i="1"/>
  <c r="L102" i="1" s="1"/>
  <c r="G128" i="1"/>
  <c r="K102" i="1" s="1"/>
  <c r="F128" i="1"/>
  <c r="G127" i="1"/>
  <c r="K101" i="1" s="1"/>
  <c r="M101" i="1" s="1"/>
  <c r="F127" i="1"/>
  <c r="H127" i="1" s="1"/>
  <c r="L101" i="1" s="1"/>
  <c r="G126" i="1"/>
  <c r="F126" i="1"/>
  <c r="H126" i="1" s="1"/>
  <c r="L100" i="1" s="1"/>
  <c r="H125" i="1"/>
  <c r="L99" i="1" s="1"/>
  <c r="G125" i="1"/>
  <c r="K99" i="1" s="1"/>
  <c r="O99" i="1" s="1"/>
  <c r="F125" i="1"/>
  <c r="G124" i="1"/>
  <c r="K98" i="1" s="1"/>
  <c r="F124" i="1"/>
  <c r="H124" i="1" s="1"/>
  <c r="L98" i="1" s="1"/>
  <c r="G123" i="1"/>
  <c r="K97" i="1" s="1"/>
  <c r="M97" i="1" s="1"/>
  <c r="F123" i="1"/>
  <c r="H123" i="1" s="1"/>
  <c r="L97" i="1" s="1"/>
  <c r="H122" i="1"/>
  <c r="L96" i="1" s="1"/>
  <c r="G122" i="1"/>
  <c r="K96" i="1" s="1"/>
  <c r="F122" i="1"/>
  <c r="G121" i="1"/>
  <c r="K95" i="1" s="1"/>
  <c r="N95" i="1" s="1"/>
  <c r="F121" i="1"/>
  <c r="H121" i="1" s="1"/>
  <c r="L95" i="1" s="1"/>
  <c r="G120" i="1"/>
  <c r="K94" i="1" s="1"/>
  <c r="F120" i="1"/>
  <c r="H120" i="1" s="1"/>
  <c r="L94" i="1" s="1"/>
  <c r="G119" i="1"/>
  <c r="K93" i="1" s="1"/>
  <c r="F119" i="1"/>
  <c r="H119" i="1" s="1"/>
  <c r="G118" i="1"/>
  <c r="F118" i="1"/>
  <c r="H118" i="1" s="1"/>
  <c r="L92" i="1" s="1"/>
  <c r="H117" i="1"/>
  <c r="L91" i="1" s="1"/>
  <c r="G117" i="1"/>
  <c r="K91" i="1" s="1"/>
  <c r="N91" i="1" s="1"/>
  <c r="F117" i="1"/>
  <c r="G116" i="1"/>
  <c r="F116" i="1"/>
  <c r="H116" i="1" s="1"/>
  <c r="L90" i="1" s="1"/>
  <c r="G115" i="1"/>
  <c r="K89" i="1" s="1"/>
  <c r="F115" i="1"/>
  <c r="H115" i="1" s="1"/>
  <c r="G114" i="1"/>
  <c r="F114" i="1"/>
  <c r="H114" i="1" s="1"/>
  <c r="L88" i="1" s="1"/>
  <c r="G113" i="1"/>
  <c r="K87" i="1" s="1"/>
  <c r="P87" i="1" s="1"/>
  <c r="F113" i="1"/>
  <c r="H113" i="1" s="1"/>
  <c r="L87" i="1" s="1"/>
  <c r="H112" i="1"/>
  <c r="L86" i="1" s="1"/>
  <c r="G112" i="1"/>
  <c r="F112" i="1"/>
  <c r="G111" i="1"/>
  <c r="K85" i="1" s="1"/>
  <c r="F111" i="1"/>
  <c r="H111" i="1" s="1"/>
  <c r="L85" i="1" s="1"/>
  <c r="G110" i="1"/>
  <c r="F110" i="1"/>
  <c r="H110" i="1" s="1"/>
  <c r="L84" i="1" s="1"/>
  <c r="H109" i="1"/>
  <c r="G109" i="1"/>
  <c r="K83" i="1" s="1"/>
  <c r="N83" i="1" s="1"/>
  <c r="F109" i="1"/>
  <c r="G108" i="1"/>
  <c r="K82" i="1" s="1"/>
  <c r="F108" i="1"/>
  <c r="H108" i="1" s="1"/>
  <c r="L82" i="1" s="1"/>
  <c r="G107" i="1"/>
  <c r="F107" i="1"/>
  <c r="H107" i="1" s="1"/>
  <c r="H106" i="1"/>
  <c r="G106" i="1"/>
  <c r="K80" i="1" s="1"/>
  <c r="F106" i="1"/>
  <c r="AE105" i="1"/>
  <c r="AD105" i="1"/>
  <c r="L105" i="1"/>
  <c r="G105" i="1"/>
  <c r="F105" i="1"/>
  <c r="H105" i="1" s="1"/>
  <c r="AE104" i="1"/>
  <c r="AD104" i="1"/>
  <c r="K104" i="1"/>
  <c r="P104" i="1" s="1"/>
  <c r="G104" i="1"/>
  <c r="F104" i="1"/>
  <c r="H104" i="1" s="1"/>
  <c r="AE103" i="1"/>
  <c r="AD103" i="1"/>
  <c r="K103" i="1"/>
  <c r="O103" i="1" s="1"/>
  <c r="G103" i="1"/>
  <c r="K77" i="1" s="1"/>
  <c r="F103" i="1"/>
  <c r="H103" i="1" s="1"/>
  <c r="L77" i="1" s="1"/>
  <c r="AE102" i="1"/>
  <c r="AD102" i="1"/>
  <c r="AG102" i="1" s="1"/>
  <c r="N102" i="1"/>
  <c r="M102" i="1"/>
  <c r="G102" i="1"/>
  <c r="F102" i="1"/>
  <c r="H102" i="1" s="1"/>
  <c r="L76" i="1" s="1"/>
  <c r="AE101" i="1"/>
  <c r="AD101" i="1"/>
  <c r="G101" i="1"/>
  <c r="K75" i="1" s="1"/>
  <c r="F101" i="1"/>
  <c r="H101" i="1" s="1"/>
  <c r="AE100" i="1"/>
  <c r="AD100" i="1"/>
  <c r="K100" i="1"/>
  <c r="P100" i="1" s="1"/>
  <c r="G100" i="1"/>
  <c r="K74" i="1" s="1"/>
  <c r="F100" i="1"/>
  <c r="H100" i="1" s="1"/>
  <c r="L74" i="1" s="1"/>
  <c r="AE99" i="1"/>
  <c r="AD99" i="1"/>
  <c r="M99" i="1"/>
  <c r="G99" i="1"/>
  <c r="F99" i="1"/>
  <c r="H99" i="1" s="1"/>
  <c r="L73" i="1" s="1"/>
  <c r="AE98" i="1"/>
  <c r="AD98" i="1"/>
  <c r="G98" i="1"/>
  <c r="K72" i="1" s="1"/>
  <c r="F98" i="1"/>
  <c r="H98" i="1" s="1"/>
  <c r="L72" i="1" s="1"/>
  <c r="AE97" i="1"/>
  <c r="AD97" i="1"/>
  <c r="P97" i="1"/>
  <c r="G97" i="1"/>
  <c r="K71" i="1" s="1"/>
  <c r="F97" i="1"/>
  <c r="H97" i="1" s="1"/>
  <c r="AE96" i="1"/>
  <c r="AD96" i="1"/>
  <c r="G96" i="1"/>
  <c r="F96" i="1"/>
  <c r="H96" i="1" s="1"/>
  <c r="L70" i="1" s="1"/>
  <c r="AE95" i="1"/>
  <c r="AD95" i="1"/>
  <c r="G95" i="1"/>
  <c r="F95" i="1"/>
  <c r="H95" i="1" s="1"/>
  <c r="L69" i="1" s="1"/>
  <c r="AE94" i="1"/>
  <c r="AG94" i="1" s="1"/>
  <c r="AD94" i="1"/>
  <c r="P94" i="1"/>
  <c r="N94" i="1"/>
  <c r="G94" i="1"/>
  <c r="K68" i="1" s="1"/>
  <c r="F94" i="1"/>
  <c r="H94" i="1" s="1"/>
  <c r="L68" i="1" s="1"/>
  <c r="AE93" i="1"/>
  <c r="AG93" i="1" s="1"/>
  <c r="AD93" i="1"/>
  <c r="P93" i="1"/>
  <c r="N93" i="1"/>
  <c r="L93" i="1"/>
  <c r="G93" i="1"/>
  <c r="F93" i="1"/>
  <c r="H93" i="1" s="1"/>
  <c r="L67" i="1" s="1"/>
  <c r="AE92" i="1"/>
  <c r="AD92" i="1"/>
  <c r="AG92" i="1" s="1"/>
  <c r="K92" i="1"/>
  <c r="O92" i="1" s="1"/>
  <c r="G92" i="1"/>
  <c r="K66" i="1" s="1"/>
  <c r="F92" i="1"/>
  <c r="H92" i="1" s="1"/>
  <c r="AE91" i="1"/>
  <c r="AD91" i="1"/>
  <c r="P91" i="1"/>
  <c r="H91" i="1"/>
  <c r="L65" i="1" s="1"/>
  <c r="G91" i="1"/>
  <c r="K65" i="1" s="1"/>
  <c r="M65" i="1" s="1"/>
  <c r="F91" i="1"/>
  <c r="AE90" i="1"/>
  <c r="AD90" i="1"/>
  <c r="K90" i="1"/>
  <c r="G90" i="1"/>
  <c r="K64" i="1" s="1"/>
  <c r="F90" i="1"/>
  <c r="H90" i="1" s="1"/>
  <c r="L64" i="1" s="1"/>
  <c r="AE89" i="1"/>
  <c r="AG89" i="1" s="1"/>
  <c r="AD89" i="1"/>
  <c r="P89" i="1"/>
  <c r="N89" i="1"/>
  <c r="L89" i="1"/>
  <c r="G89" i="1"/>
  <c r="K63" i="1" s="1"/>
  <c r="O63" i="1" s="1"/>
  <c r="F89" i="1"/>
  <c r="H89" i="1" s="1"/>
  <c r="L63" i="1" s="1"/>
  <c r="AE88" i="1"/>
  <c r="AG88" i="1" s="1"/>
  <c r="AD88" i="1"/>
  <c r="K88" i="1"/>
  <c r="O88" i="1" s="1"/>
  <c r="G88" i="1"/>
  <c r="F88" i="1"/>
  <c r="H88" i="1" s="1"/>
  <c r="L62" i="1" s="1"/>
  <c r="AE87" i="1"/>
  <c r="AD87" i="1"/>
  <c r="G87" i="1"/>
  <c r="K61" i="1" s="1"/>
  <c r="F87" i="1"/>
  <c r="H87" i="1" s="1"/>
  <c r="L61" i="1" s="1"/>
  <c r="AE86" i="1"/>
  <c r="AD86" i="1"/>
  <c r="K86" i="1"/>
  <c r="G86" i="1"/>
  <c r="F86" i="1"/>
  <c r="H86" i="1" s="1"/>
  <c r="L60" i="1" s="1"/>
  <c r="AE85" i="1"/>
  <c r="AG85" i="1" s="1"/>
  <c r="AD85" i="1"/>
  <c r="G85" i="1"/>
  <c r="K59" i="1" s="1"/>
  <c r="O59" i="1" s="1"/>
  <c r="F85" i="1"/>
  <c r="H85" i="1" s="1"/>
  <c r="L59" i="1" s="1"/>
  <c r="AE84" i="1"/>
  <c r="AD84" i="1"/>
  <c r="K84" i="1"/>
  <c r="O84" i="1" s="1"/>
  <c r="G84" i="1"/>
  <c r="K58" i="1" s="1"/>
  <c r="F84" i="1"/>
  <c r="H84" i="1" s="1"/>
  <c r="L58" i="1" s="1"/>
  <c r="AE83" i="1"/>
  <c r="AD83" i="1"/>
  <c r="P83" i="1"/>
  <c r="L83" i="1"/>
  <c r="G83" i="1"/>
  <c r="F83" i="1"/>
  <c r="H83" i="1" s="1"/>
  <c r="L57" i="1" s="1"/>
  <c r="AE82" i="1"/>
  <c r="AG82" i="1" s="1"/>
  <c r="AD82" i="1"/>
  <c r="G82" i="1"/>
  <c r="K56" i="1" s="1"/>
  <c r="F82" i="1"/>
  <c r="H82" i="1" s="1"/>
  <c r="L56" i="1" s="1"/>
  <c r="AE81" i="1"/>
  <c r="AD81" i="1"/>
  <c r="L81" i="1"/>
  <c r="K81" i="1"/>
  <c r="G81" i="1"/>
  <c r="F81" i="1"/>
  <c r="H81" i="1" s="1"/>
  <c r="L55" i="1" s="1"/>
  <c r="AE80" i="1"/>
  <c r="AG80" i="1" s="1"/>
  <c r="AD80" i="1"/>
  <c r="L80" i="1"/>
  <c r="G80" i="1"/>
  <c r="F80" i="1"/>
  <c r="H80" i="1" s="1"/>
  <c r="L54" i="1" s="1"/>
  <c r="AG79" i="1"/>
  <c r="AE79" i="1"/>
  <c r="AD79" i="1"/>
  <c r="L79" i="1"/>
  <c r="K79" i="1"/>
  <c r="G79" i="1"/>
  <c r="F79" i="1"/>
  <c r="H79" i="1" s="1"/>
  <c r="AE78" i="1"/>
  <c r="AD78" i="1"/>
  <c r="L78" i="1"/>
  <c r="K78" i="1"/>
  <c r="G78" i="1"/>
  <c r="K52" i="1" s="1"/>
  <c r="F78" i="1"/>
  <c r="H78" i="1" s="1"/>
  <c r="L52" i="1" s="1"/>
  <c r="AE77" i="1"/>
  <c r="AD77" i="1"/>
  <c r="AG77" i="1" s="1"/>
  <c r="H77" i="1"/>
  <c r="L51" i="1" s="1"/>
  <c r="G77" i="1"/>
  <c r="K51" i="1" s="1"/>
  <c r="N51" i="1" s="1"/>
  <c r="F77" i="1"/>
  <c r="AE76" i="1"/>
  <c r="AD76" i="1"/>
  <c r="K76" i="1"/>
  <c r="G76" i="1"/>
  <c r="F76" i="1"/>
  <c r="H76" i="1" s="1"/>
  <c r="L50" i="1" s="1"/>
  <c r="AE75" i="1"/>
  <c r="AD75" i="1"/>
  <c r="L75" i="1"/>
  <c r="G75" i="1"/>
  <c r="K49" i="1" s="1"/>
  <c r="M49" i="1" s="1"/>
  <c r="F75" i="1"/>
  <c r="H75" i="1" s="1"/>
  <c r="AE74" i="1"/>
  <c r="AD74" i="1"/>
  <c r="G74" i="1"/>
  <c r="F74" i="1"/>
  <c r="H74" i="1" s="1"/>
  <c r="L48" i="1" s="1"/>
  <c r="AE73" i="1"/>
  <c r="AG73" i="1" s="1"/>
  <c r="AD73" i="1"/>
  <c r="K73" i="1"/>
  <c r="G73" i="1"/>
  <c r="K47" i="1" s="1"/>
  <c r="P47" i="1" s="1"/>
  <c r="F73" i="1"/>
  <c r="H73" i="1" s="1"/>
  <c r="L47" i="1" s="1"/>
  <c r="AE72" i="1"/>
  <c r="AD72" i="1"/>
  <c r="AG72" i="1" s="1"/>
  <c r="G72" i="1"/>
  <c r="F72" i="1"/>
  <c r="H72" i="1" s="1"/>
  <c r="L46" i="1" s="1"/>
  <c r="AE71" i="1"/>
  <c r="AD71" i="1"/>
  <c r="L71" i="1"/>
  <c r="G71" i="1"/>
  <c r="F71" i="1"/>
  <c r="H71" i="1" s="1"/>
  <c r="L45" i="1" s="1"/>
  <c r="AE70" i="1"/>
  <c r="AD70" i="1"/>
  <c r="K70" i="1"/>
  <c r="G70" i="1"/>
  <c r="K44" i="1" s="1"/>
  <c r="F70" i="1"/>
  <c r="H70" i="1" s="1"/>
  <c r="AE69" i="1"/>
  <c r="AD69" i="1"/>
  <c r="K69" i="1"/>
  <c r="N69" i="1" s="1"/>
  <c r="G69" i="1"/>
  <c r="K43" i="1" s="1"/>
  <c r="O43" i="1" s="1"/>
  <c r="F69" i="1"/>
  <c r="H69" i="1" s="1"/>
  <c r="L43" i="1" s="1"/>
  <c r="AE68" i="1"/>
  <c r="AD68" i="1"/>
  <c r="O68" i="1"/>
  <c r="M68" i="1"/>
  <c r="G68" i="1"/>
  <c r="F68" i="1"/>
  <c r="H68" i="1" s="1"/>
  <c r="L42" i="1" s="1"/>
  <c r="AE67" i="1"/>
  <c r="AD67" i="1"/>
  <c r="K67" i="1"/>
  <c r="G67" i="1"/>
  <c r="F67" i="1"/>
  <c r="H67" i="1" s="1"/>
  <c r="AE66" i="1"/>
  <c r="AD66" i="1"/>
  <c r="L66" i="1"/>
  <c r="G66" i="1"/>
  <c r="K40" i="1" s="1"/>
  <c r="M40" i="1" s="1"/>
  <c r="F66" i="1"/>
  <c r="H66" i="1" s="1"/>
  <c r="L40" i="1" s="1"/>
  <c r="AE65" i="1"/>
  <c r="AD65" i="1"/>
  <c r="P65" i="1"/>
  <c r="N65" i="1"/>
  <c r="G65" i="1"/>
  <c r="K39" i="1" s="1"/>
  <c r="M39" i="1" s="1"/>
  <c r="F65" i="1"/>
  <c r="H65" i="1" s="1"/>
  <c r="AE64" i="1"/>
  <c r="AD64" i="1"/>
  <c r="G64" i="1"/>
  <c r="K38" i="1" s="1"/>
  <c r="F64" i="1"/>
  <c r="H64" i="1" s="1"/>
  <c r="L38" i="1" s="1"/>
  <c r="AE63" i="1"/>
  <c r="AD63" i="1"/>
  <c r="P63" i="1"/>
  <c r="N63" i="1"/>
  <c r="G63" i="1"/>
  <c r="K37" i="1" s="1"/>
  <c r="F63" i="1"/>
  <c r="H63" i="1" s="1"/>
  <c r="L37" i="1" s="1"/>
  <c r="AE62" i="1"/>
  <c r="AD62" i="1"/>
  <c r="K62" i="1"/>
  <c r="O62" i="1" s="1"/>
  <c r="G62" i="1"/>
  <c r="K36" i="1" s="1"/>
  <c r="M36" i="1" s="1"/>
  <c r="F62" i="1"/>
  <c r="H62" i="1" s="1"/>
  <c r="L36" i="1" s="1"/>
  <c r="AE61" i="1"/>
  <c r="AD61" i="1"/>
  <c r="H61" i="1"/>
  <c r="L35" i="1" s="1"/>
  <c r="G61" i="1"/>
  <c r="K35" i="1" s="1"/>
  <c r="M35" i="1" s="1"/>
  <c r="F61" i="1"/>
  <c r="AE60" i="1"/>
  <c r="AD60" i="1"/>
  <c r="AG60" i="1" s="1"/>
  <c r="O60" i="1"/>
  <c r="K60" i="1"/>
  <c r="M60" i="1" s="1"/>
  <c r="G60" i="1"/>
  <c r="K34" i="1" s="1"/>
  <c r="M34" i="1" s="1"/>
  <c r="F60" i="1"/>
  <c r="H60" i="1" s="1"/>
  <c r="L34" i="1" s="1"/>
  <c r="AE59" i="1"/>
  <c r="AD59" i="1"/>
  <c r="N59" i="1"/>
  <c r="G59" i="1"/>
  <c r="K33" i="1" s="1"/>
  <c r="F59" i="1"/>
  <c r="H59" i="1" s="1"/>
  <c r="AE58" i="1"/>
  <c r="AD58" i="1"/>
  <c r="AG58" i="1" s="1"/>
  <c r="O58" i="1"/>
  <c r="G58" i="1"/>
  <c r="K32" i="1" s="1"/>
  <c r="M32" i="1" s="1"/>
  <c r="F58" i="1"/>
  <c r="H58" i="1" s="1"/>
  <c r="AE57" i="1"/>
  <c r="AD57" i="1"/>
  <c r="K57" i="1"/>
  <c r="M57" i="1" s="1"/>
  <c r="G57" i="1"/>
  <c r="K31" i="1" s="1"/>
  <c r="M31" i="1" s="1"/>
  <c r="F57" i="1"/>
  <c r="H57" i="1" s="1"/>
  <c r="AE56" i="1"/>
  <c r="AD56" i="1"/>
  <c r="AG56" i="1" s="1"/>
  <c r="G56" i="1"/>
  <c r="F56" i="1"/>
  <c r="H56" i="1" s="1"/>
  <c r="L30" i="1" s="1"/>
  <c r="AE55" i="1"/>
  <c r="AD55" i="1"/>
  <c r="K55" i="1"/>
  <c r="N55" i="1" s="1"/>
  <c r="G55" i="1"/>
  <c r="F55" i="1"/>
  <c r="H55" i="1" s="1"/>
  <c r="L29" i="1" s="1"/>
  <c r="AE54" i="1"/>
  <c r="AG54" i="1" s="1"/>
  <c r="AD54" i="1"/>
  <c r="M54" i="1"/>
  <c r="K54" i="1"/>
  <c r="G54" i="1"/>
  <c r="F54" i="1"/>
  <c r="H54" i="1" s="1"/>
  <c r="L28" i="1" s="1"/>
  <c r="AE53" i="1"/>
  <c r="AG53" i="1" s="1"/>
  <c r="AD53" i="1"/>
  <c r="L53" i="1"/>
  <c r="K53" i="1"/>
  <c r="G53" i="1"/>
  <c r="K27" i="1" s="1"/>
  <c r="M27" i="1" s="1"/>
  <c r="F53" i="1"/>
  <c r="H53" i="1" s="1"/>
  <c r="AE52" i="1"/>
  <c r="AD52" i="1"/>
  <c r="AG52" i="1" s="1"/>
  <c r="G52" i="1"/>
  <c r="F52" i="1"/>
  <c r="H52" i="1" s="1"/>
  <c r="L26" i="1" s="1"/>
  <c r="AE51" i="1"/>
  <c r="AD51" i="1"/>
  <c r="G51" i="1"/>
  <c r="K25" i="1" s="1"/>
  <c r="M25" i="1" s="1"/>
  <c r="F51" i="1"/>
  <c r="H51" i="1" s="1"/>
  <c r="L25" i="1" s="1"/>
  <c r="AE50" i="1"/>
  <c r="AD50" i="1"/>
  <c r="K50" i="1"/>
  <c r="O50" i="1" s="1"/>
  <c r="G50" i="1"/>
  <c r="F50" i="1"/>
  <c r="H50" i="1" s="1"/>
  <c r="L24" i="1" s="1"/>
  <c r="AE49" i="1"/>
  <c r="AD49" i="1"/>
  <c r="N49" i="1"/>
  <c r="L49" i="1"/>
  <c r="H49" i="1"/>
  <c r="L23" i="1" s="1"/>
  <c r="G49" i="1"/>
  <c r="K23" i="1" s="1"/>
  <c r="F49" i="1"/>
  <c r="AE48" i="1"/>
  <c r="AD48" i="1"/>
  <c r="AG48" i="1" s="1"/>
  <c r="O48" i="1"/>
  <c r="K48" i="1"/>
  <c r="M48" i="1" s="1"/>
  <c r="G48" i="1"/>
  <c r="F48" i="1"/>
  <c r="H48" i="1" s="1"/>
  <c r="L22" i="1" s="1"/>
  <c r="AE47" i="1"/>
  <c r="AD47" i="1"/>
  <c r="N47" i="1"/>
  <c r="AE46" i="1"/>
  <c r="AD46" i="1"/>
  <c r="K46" i="1"/>
  <c r="AE45" i="1"/>
  <c r="AD45" i="1"/>
  <c r="K45" i="1"/>
  <c r="AE44" i="1"/>
  <c r="AG44" i="1" s="1"/>
  <c r="AD44" i="1"/>
  <c r="P44" i="1"/>
  <c r="N44" i="1"/>
  <c r="L44" i="1"/>
  <c r="AE43" i="1"/>
  <c r="AD43" i="1"/>
  <c r="P43" i="1"/>
  <c r="N43" i="1"/>
  <c r="AE42" i="1"/>
  <c r="AD42" i="1"/>
  <c r="K42" i="1"/>
  <c r="P42" i="1" s="1"/>
  <c r="AE41" i="1"/>
  <c r="AD41" i="1"/>
  <c r="N41" i="1"/>
  <c r="L41" i="1"/>
  <c r="K41" i="1"/>
  <c r="AE40" i="1"/>
  <c r="AD40" i="1"/>
  <c r="N40" i="1"/>
  <c r="AE39" i="1"/>
  <c r="AD39" i="1"/>
  <c r="L39" i="1"/>
  <c r="AE38" i="1"/>
  <c r="AD38" i="1"/>
  <c r="AE37" i="1"/>
  <c r="AD37" i="1"/>
  <c r="N37" i="1"/>
  <c r="AE36" i="1"/>
  <c r="AD36" i="1"/>
  <c r="AE35" i="1"/>
  <c r="AD35" i="1"/>
  <c r="AE34" i="1"/>
  <c r="AD34" i="1"/>
  <c r="AE33" i="1"/>
  <c r="AG33" i="1" s="1"/>
  <c r="AD33" i="1"/>
  <c r="L33" i="1"/>
  <c r="AE32" i="1"/>
  <c r="AD32" i="1"/>
  <c r="L32" i="1"/>
  <c r="AE31" i="1"/>
  <c r="AD31" i="1"/>
  <c r="L31" i="1"/>
  <c r="AE30" i="1"/>
  <c r="AD30" i="1"/>
  <c r="O30" i="1"/>
  <c r="K30" i="1"/>
  <c r="M30" i="1" s="1"/>
  <c r="AE29" i="1"/>
  <c r="AD29" i="1"/>
  <c r="K29" i="1"/>
  <c r="AE28" i="1"/>
  <c r="AD28" i="1"/>
  <c r="K28" i="1"/>
  <c r="M28" i="1" s="1"/>
  <c r="AE27" i="1"/>
  <c r="AD27" i="1"/>
  <c r="L27" i="1"/>
  <c r="AE26" i="1"/>
  <c r="AD26" i="1"/>
  <c r="K26" i="1"/>
  <c r="M26" i="1" s="1"/>
  <c r="AE25" i="1"/>
  <c r="AD25" i="1"/>
  <c r="AE24" i="1"/>
  <c r="AD24" i="1"/>
  <c r="K24" i="1"/>
  <c r="M24" i="1" s="1"/>
  <c r="AE23" i="1"/>
  <c r="AD23" i="1"/>
  <c r="AE22" i="1"/>
  <c r="AD22" i="1"/>
  <c r="AG22" i="1" s="1"/>
  <c r="K22" i="1"/>
  <c r="E22" i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P10" i="1"/>
  <c r="O10" i="1"/>
  <c r="N10" i="1"/>
  <c r="M10" i="1"/>
  <c r="O80" i="1" l="1"/>
  <c r="N80" i="1"/>
  <c r="M80" i="1"/>
  <c r="M96" i="1"/>
  <c r="N96" i="1"/>
  <c r="O96" i="1"/>
  <c r="N36" i="1"/>
  <c r="AG46" i="1"/>
  <c r="AG57" i="1"/>
  <c r="AG63" i="1"/>
  <c r="AG64" i="1"/>
  <c r="AG67" i="1"/>
  <c r="AG75" i="1"/>
  <c r="AG101" i="1"/>
  <c r="AG45" i="1"/>
  <c r="N57" i="1"/>
  <c r="AG81" i="1"/>
  <c r="AG83" i="1"/>
  <c r="M84" i="1"/>
  <c r="P57" i="1"/>
  <c r="AG66" i="1"/>
  <c r="AG71" i="1"/>
  <c r="AG97" i="1"/>
  <c r="N100" i="1"/>
  <c r="AG103" i="1"/>
  <c r="M38" i="1"/>
  <c r="O38" i="1"/>
  <c r="O71" i="1"/>
  <c r="P71" i="1"/>
  <c r="N71" i="1"/>
  <c r="O77" i="1"/>
  <c r="M77" i="1"/>
  <c r="O67" i="1"/>
  <c r="P67" i="1"/>
  <c r="M11" i="1"/>
  <c r="N25" i="1"/>
  <c r="AG29" i="1"/>
  <c r="M33" i="1"/>
  <c r="N33" i="1"/>
  <c r="M53" i="1"/>
  <c r="P53" i="1"/>
  <c r="N53" i="1"/>
  <c r="P59" i="1"/>
  <c r="N67" i="1"/>
  <c r="AG76" i="1"/>
  <c r="AG78" i="1"/>
  <c r="AG86" i="1"/>
  <c r="O82" i="1"/>
  <c r="P82" i="1"/>
  <c r="N85" i="1"/>
  <c r="P85" i="1"/>
  <c r="O98" i="1"/>
  <c r="P98" i="1"/>
  <c r="N98" i="1"/>
  <c r="M98" i="1"/>
  <c r="M23" i="1"/>
  <c r="N23" i="1"/>
  <c r="N24" i="1"/>
  <c r="O25" i="1"/>
  <c r="O26" i="1"/>
  <c r="M29" i="1"/>
  <c r="N29" i="1"/>
  <c r="O29" i="1"/>
  <c r="N32" i="1"/>
  <c r="O34" i="1"/>
  <c r="O46" i="1"/>
  <c r="N46" i="1"/>
  <c r="P46" i="1"/>
  <c r="M62" i="1"/>
  <c r="M37" i="1"/>
  <c r="O37" i="1"/>
  <c r="O70" i="1"/>
  <c r="M70" i="1"/>
  <c r="O76" i="1"/>
  <c r="N76" i="1"/>
  <c r="P76" i="1"/>
  <c r="M76" i="1"/>
  <c r="O78" i="1"/>
  <c r="P78" i="1"/>
  <c r="N78" i="1"/>
  <c r="N82" i="1"/>
  <c r="AG87" i="1"/>
  <c r="AG98" i="1"/>
  <c r="AG105" i="1"/>
  <c r="M22" i="1"/>
  <c r="N22" i="1"/>
  <c r="AG23" i="1"/>
  <c r="N28" i="1"/>
  <c r="O33" i="1"/>
  <c r="O45" i="1"/>
  <c r="P45" i="1"/>
  <c r="N45" i="1"/>
  <c r="P49" i="1"/>
  <c r="M81" i="1"/>
  <c r="O81" i="1"/>
  <c r="O86" i="1"/>
  <c r="M86" i="1"/>
  <c r="M61" i="1"/>
  <c r="P61" i="1"/>
  <c r="N61" i="1"/>
  <c r="O72" i="1"/>
  <c r="M72" i="1"/>
  <c r="P72" i="1"/>
  <c r="N72" i="1"/>
  <c r="O104" i="1"/>
  <c r="O94" i="1"/>
  <c r="M94" i="1"/>
  <c r="M69" i="1"/>
  <c r="P69" i="1"/>
  <c r="AG69" i="1"/>
  <c r="AG74" i="1"/>
  <c r="AG84" i="1"/>
  <c r="AG100" i="1"/>
  <c r="AG25" i="1"/>
  <c r="AG34" i="1"/>
  <c r="AG37" i="1"/>
  <c r="AG38" i="1"/>
  <c r="M41" i="1"/>
  <c r="O41" i="1"/>
  <c r="AG41" i="1"/>
  <c r="O51" i="1"/>
  <c r="P51" i="1"/>
  <c r="AG51" i="1"/>
  <c r="O55" i="1"/>
  <c r="P55" i="1"/>
  <c r="AG55" i="1"/>
  <c r="AG62" i="1"/>
  <c r="N87" i="1"/>
  <c r="AG90" i="1"/>
  <c r="AG91" i="1"/>
  <c r="M92" i="1"/>
  <c r="AG26" i="1"/>
  <c r="AG30" i="1"/>
  <c r="AG43" i="1"/>
  <c r="AG47" i="1"/>
  <c r="AG49" i="1"/>
  <c r="AG50" i="1"/>
  <c r="AG59" i="1"/>
  <c r="AG61" i="1"/>
  <c r="AG65" i="1"/>
  <c r="AG68" i="1"/>
  <c r="AG70" i="1"/>
  <c r="P80" i="1"/>
  <c r="AG95" i="1"/>
  <c r="AG99" i="1"/>
  <c r="AG104" i="1"/>
  <c r="P27" i="1"/>
  <c r="P31" i="1"/>
  <c r="P39" i="1"/>
  <c r="N66" i="1"/>
  <c r="P66" i="1"/>
  <c r="M66" i="1"/>
  <c r="O22" i="1"/>
  <c r="O23" i="1"/>
  <c r="O24" i="1"/>
  <c r="AG24" i="1"/>
  <c r="P26" i="1"/>
  <c r="AG28" i="1"/>
  <c r="P30" i="1"/>
  <c r="AG32" i="1"/>
  <c r="P34" i="1"/>
  <c r="AG36" i="1"/>
  <c r="P38" i="1"/>
  <c r="AG40" i="1"/>
  <c r="M42" i="1"/>
  <c r="N42" i="1"/>
  <c r="M50" i="1"/>
  <c r="P52" i="1"/>
  <c r="N52" i="1"/>
  <c r="O52" i="1"/>
  <c r="M74" i="1"/>
  <c r="O74" i="1"/>
  <c r="N74" i="1"/>
  <c r="P79" i="1"/>
  <c r="N79" i="1"/>
  <c r="O79" i="1"/>
  <c r="M79" i="1"/>
  <c r="P22" i="1"/>
  <c r="P23" i="1"/>
  <c r="P24" i="1"/>
  <c r="P25" i="1"/>
  <c r="N27" i="1"/>
  <c r="AG27" i="1"/>
  <c r="O28" i="1"/>
  <c r="P29" i="1"/>
  <c r="N31" i="1"/>
  <c r="AG31" i="1"/>
  <c r="O32" i="1"/>
  <c r="P33" i="1"/>
  <c r="N35" i="1"/>
  <c r="AG35" i="1"/>
  <c r="O36" i="1"/>
  <c r="P37" i="1"/>
  <c r="N39" i="1"/>
  <c r="AG39" i="1"/>
  <c r="O40" i="1"/>
  <c r="P41" i="1"/>
  <c r="P56" i="1"/>
  <c r="N56" i="1"/>
  <c r="O56" i="1"/>
  <c r="M56" i="1"/>
  <c r="O66" i="1"/>
  <c r="P75" i="1"/>
  <c r="N75" i="1"/>
  <c r="O75" i="1"/>
  <c r="M75" i="1"/>
  <c r="P35" i="1"/>
  <c r="N50" i="1"/>
  <c r="P50" i="1"/>
  <c r="N26" i="1"/>
  <c r="O27" i="1"/>
  <c r="P28" i="1"/>
  <c r="N30" i="1"/>
  <c r="O31" i="1"/>
  <c r="P32" i="1"/>
  <c r="N34" i="1"/>
  <c r="O35" i="1"/>
  <c r="P36" i="1"/>
  <c r="N38" i="1"/>
  <c r="O39" i="1"/>
  <c r="P40" i="1"/>
  <c r="O42" i="1"/>
  <c r="P48" i="1"/>
  <c r="N48" i="1"/>
  <c r="M52" i="1"/>
  <c r="N54" i="1"/>
  <c r="P54" i="1"/>
  <c r="O54" i="1"/>
  <c r="N58" i="1"/>
  <c r="P58" i="1"/>
  <c r="M58" i="1"/>
  <c r="P64" i="1"/>
  <c r="N64" i="1"/>
  <c r="O64" i="1"/>
  <c r="M64" i="1"/>
  <c r="P73" i="1"/>
  <c r="N73" i="1"/>
  <c r="O73" i="1"/>
  <c r="M73" i="1"/>
  <c r="P74" i="1"/>
  <c r="AG42" i="1"/>
  <c r="P60" i="1"/>
  <c r="N60" i="1"/>
  <c r="P68" i="1"/>
  <c r="N68" i="1"/>
  <c r="O44" i="1"/>
  <c r="M44" i="1"/>
  <c r="O47" i="1"/>
  <c r="M47" i="1"/>
  <c r="P90" i="1"/>
  <c r="N90" i="1"/>
  <c r="M90" i="1"/>
  <c r="O90" i="1"/>
  <c r="N62" i="1"/>
  <c r="P62" i="1"/>
  <c r="N70" i="1"/>
  <c r="P70" i="1"/>
  <c r="M43" i="1"/>
  <c r="M45" i="1"/>
  <c r="M46" i="1"/>
  <c r="O49" i="1"/>
  <c r="M51" i="1"/>
  <c r="O53" i="1"/>
  <c r="M55" i="1"/>
  <c r="O57" i="1"/>
  <c r="M59" i="1"/>
  <c r="O61" i="1"/>
  <c r="M63" i="1"/>
  <c r="O65" i="1"/>
  <c r="M67" i="1"/>
  <c r="O69" i="1"/>
  <c r="M71" i="1"/>
  <c r="N77" i="1"/>
  <c r="P77" i="1"/>
  <c r="N81" i="1"/>
  <c r="P81" i="1"/>
  <c r="N88" i="1"/>
  <c r="P88" i="1"/>
  <c r="M88" i="1"/>
  <c r="M78" i="1"/>
  <c r="M82" i="1"/>
  <c r="N92" i="1"/>
  <c r="P92" i="1"/>
  <c r="P95" i="1"/>
  <c r="O95" i="1"/>
  <c r="M95" i="1"/>
  <c r="N97" i="1"/>
  <c r="O97" i="1"/>
  <c r="O85" i="1"/>
  <c r="M85" i="1"/>
  <c r="O89" i="1"/>
  <c r="M89" i="1"/>
  <c r="O93" i="1"/>
  <c r="M93" i="1"/>
  <c r="O101" i="1"/>
  <c r="N101" i="1"/>
  <c r="P101" i="1"/>
  <c r="O105" i="1"/>
  <c r="N105" i="1"/>
  <c r="P105" i="1"/>
  <c r="N84" i="1"/>
  <c r="P84" i="1"/>
  <c r="P86" i="1"/>
  <c r="N86" i="1"/>
  <c r="M100" i="1"/>
  <c r="O100" i="1"/>
  <c r="M103" i="1"/>
  <c r="P103" i="1"/>
  <c r="N103" i="1"/>
  <c r="M83" i="1"/>
  <c r="O83" i="1"/>
  <c r="M87" i="1"/>
  <c r="O87" i="1"/>
  <c r="M91" i="1"/>
  <c r="O91" i="1"/>
  <c r="P99" i="1"/>
  <c r="N99" i="1"/>
  <c r="AG96" i="1"/>
  <c r="N104" i="1"/>
  <c r="M104" i="1"/>
  <c r="P96" i="1"/>
  <c r="P102" i="1"/>
  <c r="O102" i="1"/>
  <c r="AA9" i="1" l="1" a="1"/>
  <c r="AD13" i="1" s="1"/>
  <c r="AC12" i="1" l="1"/>
  <c r="AB9" i="1"/>
  <c r="O15" i="1" s="1"/>
  <c r="T105" i="1" s="1"/>
  <c r="AB13" i="1"/>
  <c r="AA9" i="1"/>
  <c r="P15" i="1" s="1"/>
  <c r="U102" i="1" s="1"/>
  <c r="AD10" i="1"/>
  <c r="AA10" i="1"/>
  <c r="AB10" i="1"/>
  <c r="AC9" i="1"/>
  <c r="N15" i="1" s="1"/>
  <c r="S101" i="1" s="1"/>
  <c r="AC13" i="1"/>
  <c r="AD11" i="1"/>
  <c r="AA11" i="1"/>
  <c r="P12" i="1" s="1"/>
  <c r="AB11" i="1"/>
  <c r="AC10" i="1"/>
  <c r="AA13" i="1"/>
  <c r="AD12" i="1"/>
  <c r="AA12" i="1"/>
  <c r="AB12" i="1"/>
  <c r="AC11" i="1"/>
  <c r="AD9" i="1"/>
  <c r="M15" i="1" s="1"/>
  <c r="R104" i="1" s="1"/>
  <c r="U23" i="1"/>
  <c r="R38" i="1" l="1"/>
  <c r="R92" i="1"/>
  <c r="R103" i="1"/>
  <c r="S86" i="1"/>
  <c r="R33" i="1"/>
  <c r="R59" i="1"/>
  <c r="R93" i="1"/>
  <c r="R58" i="1"/>
  <c r="R50" i="1"/>
  <c r="R74" i="1"/>
  <c r="R23" i="1"/>
  <c r="R45" i="1"/>
  <c r="R80" i="1"/>
  <c r="T79" i="1"/>
  <c r="T36" i="1"/>
  <c r="T104" i="1"/>
  <c r="T38" i="1"/>
  <c r="S42" i="1"/>
  <c r="T65" i="1"/>
  <c r="T29" i="1"/>
  <c r="T35" i="1"/>
  <c r="T66" i="1"/>
  <c r="T45" i="1"/>
  <c r="T97" i="1"/>
  <c r="T98" i="1"/>
  <c r="T41" i="1"/>
  <c r="T48" i="1"/>
  <c r="T68" i="1"/>
  <c r="T47" i="1"/>
  <c r="T78" i="1"/>
  <c r="S58" i="1"/>
  <c r="T28" i="1"/>
  <c r="T30" i="1"/>
  <c r="T57" i="1"/>
  <c r="T71" i="1"/>
  <c r="T91" i="1"/>
  <c r="AB17" i="1"/>
  <c r="T52" i="1"/>
  <c r="T64" i="1"/>
  <c r="T62" i="1"/>
  <c r="T90" i="1"/>
  <c r="T73" i="1"/>
  <c r="T55" i="1"/>
  <c r="T72" i="1"/>
  <c r="T84" i="1"/>
  <c r="T89" i="1"/>
  <c r="AB15" i="1"/>
  <c r="O16" i="1" s="1"/>
  <c r="T23" i="1"/>
  <c r="T27" i="1"/>
  <c r="T37" i="1"/>
  <c r="T42" i="1"/>
  <c r="T49" i="1"/>
  <c r="T43" i="1"/>
  <c r="T63" i="1"/>
  <c r="T80" i="1"/>
  <c r="T83" i="1"/>
  <c r="T99" i="1"/>
  <c r="T101" i="1"/>
  <c r="S36" i="1"/>
  <c r="R27" i="1"/>
  <c r="R79" i="1"/>
  <c r="R61" i="1"/>
  <c r="R87" i="1"/>
  <c r="S55" i="1"/>
  <c r="S30" i="1"/>
  <c r="S48" i="1"/>
  <c r="S103" i="1"/>
  <c r="T33" i="1"/>
  <c r="T22" i="1"/>
  <c r="AJ22" i="1" s="1"/>
  <c r="T32" i="1"/>
  <c r="T56" i="1"/>
  <c r="T39" i="1"/>
  <c r="T81" i="1"/>
  <c r="T34" i="1"/>
  <c r="T77" i="1"/>
  <c r="T60" i="1"/>
  <c r="T100" i="1"/>
  <c r="T61" i="1"/>
  <c r="T95" i="1"/>
  <c r="T46" i="1"/>
  <c r="T59" i="1"/>
  <c r="T75" i="1"/>
  <c r="T76" i="1"/>
  <c r="T103" i="1"/>
  <c r="T86" i="1"/>
  <c r="T96" i="1"/>
  <c r="T93" i="1"/>
  <c r="T102" i="1"/>
  <c r="S23" i="1"/>
  <c r="S41" i="1"/>
  <c r="S83" i="1"/>
  <c r="T25" i="1"/>
  <c r="T74" i="1"/>
  <c r="T24" i="1"/>
  <c r="T40" i="1"/>
  <c r="T31" i="1"/>
  <c r="T54" i="1"/>
  <c r="T26" i="1"/>
  <c r="T50" i="1"/>
  <c r="T58" i="1"/>
  <c r="T70" i="1"/>
  <c r="T53" i="1"/>
  <c r="T69" i="1"/>
  <c r="T44" i="1"/>
  <c r="T51" i="1"/>
  <c r="T67" i="1"/>
  <c r="T88" i="1"/>
  <c r="T92" i="1"/>
  <c r="T82" i="1"/>
  <c r="T87" i="1"/>
  <c r="T85" i="1"/>
  <c r="T94" i="1"/>
  <c r="S76" i="1"/>
  <c r="S67" i="1"/>
  <c r="S61" i="1"/>
  <c r="S59" i="1"/>
  <c r="S80" i="1"/>
  <c r="S87" i="1"/>
  <c r="S60" i="1"/>
  <c r="S70" i="1"/>
  <c r="S77" i="1"/>
  <c r="S100" i="1"/>
  <c r="S105" i="1"/>
  <c r="U30" i="1"/>
  <c r="S27" i="1"/>
  <c r="S71" i="1"/>
  <c r="S82" i="1"/>
  <c r="S25" i="1"/>
  <c r="S44" i="1"/>
  <c r="S93" i="1"/>
  <c r="S64" i="1"/>
  <c r="S74" i="1"/>
  <c r="S81" i="1"/>
  <c r="S84" i="1"/>
  <c r="S104" i="1"/>
  <c r="U29" i="1"/>
  <c r="S39" i="1"/>
  <c r="S26" i="1"/>
  <c r="S32" i="1"/>
  <c r="S37" i="1"/>
  <c r="S53" i="1"/>
  <c r="S85" i="1"/>
  <c r="S54" i="1"/>
  <c r="S79" i="1"/>
  <c r="S94" i="1"/>
  <c r="S98" i="1"/>
  <c r="U46" i="1"/>
  <c r="AC15" i="1"/>
  <c r="N16" i="1" s="1"/>
  <c r="R52" i="1"/>
  <c r="R84" i="1"/>
  <c r="R24" i="1"/>
  <c r="R29" i="1"/>
  <c r="R34" i="1"/>
  <c r="R39" i="1"/>
  <c r="R68" i="1"/>
  <c r="R105" i="1"/>
  <c r="R46" i="1"/>
  <c r="R67" i="1"/>
  <c r="R98" i="1"/>
  <c r="R65" i="1"/>
  <c r="R82" i="1"/>
  <c r="R95" i="1"/>
  <c r="R94" i="1"/>
  <c r="R102" i="1"/>
  <c r="AA15" i="1"/>
  <c r="P16" i="1" s="1"/>
  <c r="U38" i="1"/>
  <c r="U33" i="1"/>
  <c r="U59" i="1"/>
  <c r="U24" i="1"/>
  <c r="U40" i="1"/>
  <c r="U53" i="1"/>
  <c r="U27" i="1"/>
  <c r="U44" i="1"/>
  <c r="U51" i="1"/>
  <c r="U55" i="1"/>
  <c r="U54" i="1"/>
  <c r="U70" i="1"/>
  <c r="U48" i="1"/>
  <c r="U64" i="1"/>
  <c r="U83" i="1"/>
  <c r="U77" i="1"/>
  <c r="U75" i="1"/>
  <c r="U84" i="1"/>
  <c r="U82" i="1"/>
  <c r="U97" i="1"/>
  <c r="U99" i="1"/>
  <c r="U36" i="1"/>
  <c r="U45" i="1"/>
  <c r="U34" i="1"/>
  <c r="U39" i="1"/>
  <c r="U49" i="1"/>
  <c r="U71" i="1"/>
  <c r="U50" i="1"/>
  <c r="U66" i="1"/>
  <c r="U78" i="1"/>
  <c r="U60" i="1"/>
  <c r="U80" i="1"/>
  <c r="U73" i="1"/>
  <c r="U87" i="1"/>
  <c r="U98" i="1"/>
  <c r="U105" i="1"/>
  <c r="U94" i="1"/>
  <c r="U95" i="1"/>
  <c r="R86" i="1"/>
  <c r="R25" i="1"/>
  <c r="R30" i="1"/>
  <c r="R35" i="1"/>
  <c r="R41" i="1"/>
  <c r="R70" i="1"/>
  <c r="R42" i="1"/>
  <c r="R51" i="1"/>
  <c r="R71" i="1"/>
  <c r="R49" i="1"/>
  <c r="R72" i="1"/>
  <c r="R88" i="1"/>
  <c r="R101" i="1"/>
  <c r="R99" i="1"/>
  <c r="R96" i="1"/>
  <c r="U65" i="1"/>
  <c r="U37" i="1"/>
  <c r="U96" i="1"/>
  <c r="U28" i="1"/>
  <c r="U42" i="1"/>
  <c r="U67" i="1"/>
  <c r="U31" i="1"/>
  <c r="U57" i="1"/>
  <c r="U61" i="1"/>
  <c r="U63" i="1"/>
  <c r="U58" i="1"/>
  <c r="U72" i="1"/>
  <c r="U52" i="1"/>
  <c r="U68" i="1"/>
  <c r="U91" i="1"/>
  <c r="U81" i="1"/>
  <c r="U79" i="1"/>
  <c r="U88" i="1"/>
  <c r="U86" i="1"/>
  <c r="U100" i="1"/>
  <c r="U103" i="1"/>
  <c r="AD15" i="1"/>
  <c r="M16" i="1" s="1"/>
  <c r="R56" i="1"/>
  <c r="R54" i="1"/>
  <c r="R22" i="1"/>
  <c r="AH22" i="1" s="1"/>
  <c r="R26" i="1"/>
  <c r="R31" i="1"/>
  <c r="R37" i="1"/>
  <c r="R48" i="1"/>
  <c r="R62" i="1"/>
  <c r="R44" i="1"/>
  <c r="R55" i="1"/>
  <c r="R77" i="1"/>
  <c r="R57" i="1"/>
  <c r="R73" i="1"/>
  <c r="R90" i="1"/>
  <c r="R89" i="1"/>
  <c r="R83" i="1"/>
  <c r="R100" i="1"/>
  <c r="U26" i="1"/>
  <c r="U25" i="1"/>
  <c r="U41" i="1"/>
  <c r="U22" i="1"/>
  <c r="AK22" i="1" s="1"/>
  <c r="AK23" i="1" s="1"/>
  <c r="AK24" i="1" s="1"/>
  <c r="U32" i="1"/>
  <c r="U43" i="1"/>
  <c r="AA17" i="1"/>
  <c r="U35" i="1"/>
  <c r="U47" i="1"/>
  <c r="U69" i="1"/>
  <c r="U89" i="1"/>
  <c r="U62" i="1"/>
  <c r="U74" i="1"/>
  <c r="U56" i="1"/>
  <c r="U76" i="1"/>
  <c r="U104" i="1"/>
  <c r="U85" i="1"/>
  <c r="U93" i="1"/>
  <c r="U92" i="1"/>
  <c r="U90" i="1"/>
  <c r="U101" i="1"/>
  <c r="S28" i="1"/>
  <c r="S31" i="1"/>
  <c r="S43" i="1"/>
  <c r="S73" i="1"/>
  <c r="S34" i="1"/>
  <c r="S22" i="1"/>
  <c r="AI22" i="1" s="1"/>
  <c r="S40" i="1"/>
  <c r="S29" i="1"/>
  <c r="S47" i="1"/>
  <c r="S45" i="1"/>
  <c r="S63" i="1"/>
  <c r="S57" i="1"/>
  <c r="S52" i="1"/>
  <c r="S68" i="1"/>
  <c r="S62" i="1"/>
  <c r="S99" i="1"/>
  <c r="S96" i="1"/>
  <c r="S89" i="1"/>
  <c r="S90" i="1"/>
  <c r="S88" i="1"/>
  <c r="S97" i="1"/>
  <c r="P11" i="1"/>
  <c r="R64" i="1"/>
  <c r="AD17" i="1"/>
  <c r="R66" i="1"/>
  <c r="R28" i="1"/>
  <c r="R32" i="1"/>
  <c r="R36" i="1"/>
  <c r="R40" i="1"/>
  <c r="R60" i="1"/>
  <c r="R75" i="1"/>
  <c r="R43" i="1"/>
  <c r="R47" i="1"/>
  <c r="R63" i="1"/>
  <c r="R81" i="1"/>
  <c r="R53" i="1"/>
  <c r="R69" i="1"/>
  <c r="R78" i="1"/>
  <c r="R76" i="1"/>
  <c r="R85" i="1"/>
  <c r="R97" i="1"/>
  <c r="R91" i="1"/>
  <c r="S69" i="1"/>
  <c r="S35" i="1"/>
  <c r="S51" i="1"/>
  <c r="AC17" i="1"/>
  <c r="S38" i="1"/>
  <c r="S24" i="1"/>
  <c r="S49" i="1"/>
  <c r="S33" i="1"/>
  <c r="S78" i="1"/>
  <c r="S46" i="1"/>
  <c r="S72" i="1"/>
  <c r="S65" i="1"/>
  <c r="S56" i="1"/>
  <c r="S50" i="1"/>
  <c r="S66" i="1"/>
  <c r="S75" i="1"/>
  <c r="S102" i="1"/>
  <c r="S91" i="1"/>
  <c r="S95" i="1"/>
  <c r="S92" i="1"/>
  <c r="AI23" i="1" l="1"/>
  <c r="AI24" i="1" s="1"/>
  <c r="AI25" i="1" s="1"/>
  <c r="AI26" i="1" s="1"/>
  <c r="AI27" i="1" s="1"/>
  <c r="AI28" i="1" s="1"/>
  <c r="AI29" i="1" s="1"/>
  <c r="AI30" i="1" s="1"/>
  <c r="AI31" i="1" s="1"/>
  <c r="AI32" i="1" s="1"/>
  <c r="AI33" i="1" s="1"/>
  <c r="AI34" i="1" s="1"/>
  <c r="AI35" i="1" s="1"/>
  <c r="AI36" i="1" s="1"/>
  <c r="AI37" i="1" s="1"/>
  <c r="AI38" i="1" s="1"/>
  <c r="AI39" i="1" s="1"/>
  <c r="AI40" i="1" s="1"/>
  <c r="AI41" i="1" s="1"/>
  <c r="AI42" i="1" s="1"/>
  <c r="AI43" i="1" s="1"/>
  <c r="AI44" i="1" s="1"/>
  <c r="AI45" i="1" s="1"/>
  <c r="AI46" i="1" s="1"/>
  <c r="AI47" i="1" s="1"/>
  <c r="AI48" i="1" s="1"/>
  <c r="AI49" i="1" s="1"/>
  <c r="AI50" i="1" s="1"/>
  <c r="AI51" i="1" s="1"/>
  <c r="AI52" i="1" s="1"/>
  <c r="AI53" i="1" s="1"/>
  <c r="AI54" i="1" s="1"/>
  <c r="AI55" i="1" s="1"/>
  <c r="AI56" i="1" s="1"/>
  <c r="AI57" i="1" s="1"/>
  <c r="AI58" i="1" s="1"/>
  <c r="AI59" i="1" s="1"/>
  <c r="AI60" i="1" s="1"/>
  <c r="AI61" i="1" s="1"/>
  <c r="AI62" i="1" s="1"/>
  <c r="AI63" i="1" s="1"/>
  <c r="AI64" i="1" s="1"/>
  <c r="AI65" i="1" s="1"/>
  <c r="AI66" i="1" s="1"/>
  <c r="AI67" i="1" s="1"/>
  <c r="AI68" i="1" s="1"/>
  <c r="AI69" i="1" s="1"/>
  <c r="AI70" i="1" s="1"/>
  <c r="AI71" i="1" s="1"/>
  <c r="AI72" i="1" s="1"/>
  <c r="AI73" i="1" s="1"/>
  <c r="AI74" i="1" s="1"/>
  <c r="AI75" i="1" s="1"/>
  <c r="AI76" i="1" s="1"/>
  <c r="AI77" i="1" s="1"/>
  <c r="AI78" i="1" s="1"/>
  <c r="AI79" i="1" s="1"/>
  <c r="AI80" i="1" s="1"/>
  <c r="AI81" i="1" s="1"/>
  <c r="AI82" i="1" s="1"/>
  <c r="AI83" i="1" s="1"/>
  <c r="AI84" i="1" s="1"/>
  <c r="AI85" i="1" s="1"/>
  <c r="AI86" i="1" s="1"/>
  <c r="AI87" i="1" s="1"/>
  <c r="AI88" i="1" s="1"/>
  <c r="AI89" i="1" s="1"/>
  <c r="AI90" i="1" s="1"/>
  <c r="AI91" i="1" s="1"/>
  <c r="AI92" i="1" s="1"/>
  <c r="AI93" i="1" s="1"/>
  <c r="AI94" i="1" s="1"/>
  <c r="AI95" i="1" s="1"/>
  <c r="AI96" i="1" s="1"/>
  <c r="AI97" i="1" s="1"/>
  <c r="AI98" i="1" s="1"/>
  <c r="AI99" i="1" s="1"/>
  <c r="AI100" i="1" s="1"/>
  <c r="AI101" i="1" s="1"/>
  <c r="AI102" i="1" s="1"/>
  <c r="AI103" i="1" s="1"/>
  <c r="AI104" i="1" s="1"/>
  <c r="AI105" i="1" s="1"/>
  <c r="W97" i="1"/>
  <c r="X97" i="1" s="1"/>
  <c r="W59" i="1"/>
  <c r="X59" i="1" s="1"/>
  <c r="W80" i="1"/>
  <c r="X80" i="1" s="1"/>
  <c r="W96" i="1"/>
  <c r="X96" i="1" s="1"/>
  <c r="W61" i="1"/>
  <c r="X61" i="1" s="1"/>
  <c r="W87" i="1"/>
  <c r="X87" i="1" s="1"/>
  <c r="W75" i="1"/>
  <c r="X75" i="1" s="1"/>
  <c r="W100" i="1"/>
  <c r="X100" i="1" s="1"/>
  <c r="W34" i="1"/>
  <c r="X34" i="1" s="1"/>
  <c r="W58" i="1"/>
  <c r="X58" i="1" s="1"/>
  <c r="W101" i="1"/>
  <c r="X101" i="1" s="1"/>
  <c r="W98" i="1"/>
  <c r="X98" i="1" s="1"/>
  <c r="W32" i="1"/>
  <c r="X32" i="1" s="1"/>
  <c r="W63" i="1"/>
  <c r="X63" i="1" s="1"/>
  <c r="W60" i="1"/>
  <c r="X60" i="1" s="1"/>
  <c r="W89" i="1"/>
  <c r="X89" i="1" s="1"/>
  <c r="W31" i="1"/>
  <c r="X31" i="1" s="1"/>
  <c r="W44" i="1"/>
  <c r="X44" i="1" s="1"/>
  <c r="W39" i="1"/>
  <c r="X39" i="1" s="1"/>
  <c r="W71" i="1"/>
  <c r="X71" i="1" s="1"/>
  <c r="W66" i="1"/>
  <c r="X66" i="1" s="1"/>
  <c r="W23" i="1"/>
  <c r="X23" i="1" s="1"/>
  <c r="W86" i="1"/>
  <c r="X86" i="1" s="1"/>
  <c r="AJ23" i="1"/>
  <c r="AJ24" i="1" s="1"/>
  <c r="AJ25" i="1" s="1"/>
  <c r="AJ26" i="1" s="1"/>
  <c r="AJ27" i="1" s="1"/>
  <c r="AJ28" i="1" s="1"/>
  <c r="AJ29" i="1" s="1"/>
  <c r="AJ30" i="1" s="1"/>
  <c r="AJ31" i="1" s="1"/>
  <c r="AJ32" i="1" s="1"/>
  <c r="AJ33" i="1" s="1"/>
  <c r="AJ34" i="1" s="1"/>
  <c r="AJ35" i="1" s="1"/>
  <c r="AJ36" i="1" s="1"/>
  <c r="AJ37" i="1" s="1"/>
  <c r="AJ38" i="1" s="1"/>
  <c r="AJ39" i="1" s="1"/>
  <c r="AJ40" i="1" s="1"/>
  <c r="AJ41" i="1" s="1"/>
  <c r="AJ42" i="1" s="1"/>
  <c r="AJ43" i="1" s="1"/>
  <c r="AJ44" i="1" s="1"/>
  <c r="AJ45" i="1" s="1"/>
  <c r="AJ46" i="1" s="1"/>
  <c r="AJ47" i="1" s="1"/>
  <c r="AJ48" i="1" s="1"/>
  <c r="AJ49" i="1" s="1"/>
  <c r="AJ50" i="1" s="1"/>
  <c r="AJ51" i="1" s="1"/>
  <c r="AJ52" i="1" s="1"/>
  <c r="AJ53" i="1" s="1"/>
  <c r="AJ54" i="1" s="1"/>
  <c r="AJ55" i="1" s="1"/>
  <c r="AJ56" i="1" s="1"/>
  <c r="AJ57" i="1" s="1"/>
  <c r="AJ58" i="1" s="1"/>
  <c r="AJ59" i="1" s="1"/>
  <c r="AJ60" i="1" s="1"/>
  <c r="AJ61" i="1" s="1"/>
  <c r="AJ62" i="1" s="1"/>
  <c r="AJ63" i="1" s="1"/>
  <c r="AJ64" i="1" s="1"/>
  <c r="AJ65" i="1" s="1"/>
  <c r="AJ66" i="1" s="1"/>
  <c r="AJ67" i="1" s="1"/>
  <c r="AJ68" i="1" s="1"/>
  <c r="AJ69" i="1" s="1"/>
  <c r="AJ70" i="1" s="1"/>
  <c r="AJ71" i="1" s="1"/>
  <c r="AJ72" i="1" s="1"/>
  <c r="AJ73" i="1" s="1"/>
  <c r="AJ74" i="1" s="1"/>
  <c r="AJ75" i="1" s="1"/>
  <c r="AJ76" i="1" s="1"/>
  <c r="AJ77" i="1" s="1"/>
  <c r="AJ78" i="1" s="1"/>
  <c r="AJ79" i="1" s="1"/>
  <c r="AJ80" i="1" s="1"/>
  <c r="AJ81" i="1" s="1"/>
  <c r="AJ82" i="1" s="1"/>
  <c r="AJ83" i="1" s="1"/>
  <c r="AJ84" i="1" s="1"/>
  <c r="AJ85" i="1" s="1"/>
  <c r="AJ86" i="1" s="1"/>
  <c r="AJ87" i="1" s="1"/>
  <c r="AJ88" i="1" s="1"/>
  <c r="AJ89" i="1" s="1"/>
  <c r="AJ90" i="1" s="1"/>
  <c r="AJ91" i="1" s="1"/>
  <c r="AJ92" i="1" s="1"/>
  <c r="AJ93" i="1" s="1"/>
  <c r="AJ94" i="1" s="1"/>
  <c r="AJ95" i="1" s="1"/>
  <c r="AJ96" i="1" s="1"/>
  <c r="AJ97" i="1" s="1"/>
  <c r="AJ98" i="1" s="1"/>
  <c r="AJ99" i="1" s="1"/>
  <c r="AJ100" i="1" s="1"/>
  <c r="AJ101" i="1" s="1"/>
  <c r="AJ102" i="1" s="1"/>
  <c r="AJ103" i="1" s="1"/>
  <c r="AJ104" i="1" s="1"/>
  <c r="AJ105" i="1" s="1"/>
  <c r="W54" i="1"/>
  <c r="X54" i="1" s="1"/>
  <c r="W103" i="1"/>
  <c r="X103" i="1" s="1"/>
  <c r="W47" i="1"/>
  <c r="X47" i="1" s="1"/>
  <c r="W104" i="1"/>
  <c r="X104" i="1" s="1"/>
  <c r="W26" i="1"/>
  <c r="X26" i="1" s="1"/>
  <c r="W27" i="1"/>
  <c r="X27" i="1" s="1"/>
  <c r="W78" i="1"/>
  <c r="X78" i="1" s="1"/>
  <c r="W49" i="1"/>
  <c r="X49" i="1" s="1"/>
  <c r="W38" i="1"/>
  <c r="X38" i="1" s="1"/>
  <c r="W90" i="1"/>
  <c r="X90" i="1" s="1"/>
  <c r="W105" i="1"/>
  <c r="X105" i="1" s="1"/>
  <c r="W79" i="1"/>
  <c r="X79" i="1" s="1"/>
  <c r="W74" i="1"/>
  <c r="X74" i="1" s="1"/>
  <c r="W95" i="1"/>
  <c r="X95" i="1" s="1"/>
  <c r="W51" i="1"/>
  <c r="X51" i="1" s="1"/>
  <c r="W52" i="1"/>
  <c r="X52" i="1" s="1"/>
  <c r="W28" i="1"/>
  <c r="X28" i="1" s="1"/>
  <c r="W83" i="1"/>
  <c r="X83" i="1" s="1"/>
  <c r="W91" i="1"/>
  <c r="X91" i="1" s="1"/>
  <c r="W50" i="1"/>
  <c r="X50" i="1" s="1"/>
  <c r="W85" i="1"/>
  <c r="X85" i="1" s="1"/>
  <c r="W99" i="1"/>
  <c r="X99" i="1" s="1"/>
  <c r="W93" i="1"/>
  <c r="X93" i="1" s="1"/>
  <c r="W77" i="1"/>
  <c r="X77" i="1" s="1"/>
  <c r="W48" i="1"/>
  <c r="X48" i="1" s="1"/>
  <c r="W36" i="1"/>
  <c r="X36" i="1" s="1"/>
  <c r="W29" i="1"/>
  <c r="X29" i="1" s="1"/>
  <c r="W22" i="1"/>
  <c r="X22" i="1" s="1"/>
  <c r="W81" i="1"/>
  <c r="X81" i="1" s="1"/>
  <c r="W72" i="1"/>
  <c r="X72" i="1" s="1"/>
  <c r="W42" i="1"/>
  <c r="X42" i="1" s="1"/>
  <c r="W30" i="1"/>
  <c r="X30" i="1" s="1"/>
  <c r="W94" i="1"/>
  <c r="X94" i="1" s="1"/>
  <c r="W68" i="1"/>
  <c r="X68" i="1" s="1"/>
  <c r="W102" i="1"/>
  <c r="X102" i="1" s="1"/>
  <c r="W76" i="1"/>
  <c r="X76" i="1" s="1"/>
  <c r="W62" i="1"/>
  <c r="X62" i="1" s="1"/>
  <c r="W92" i="1"/>
  <c r="X92" i="1" s="1"/>
  <c r="W65" i="1"/>
  <c r="X65" i="1" s="1"/>
  <c r="AK25" i="1"/>
  <c r="AK26" i="1" s="1"/>
  <c r="AK27" i="1" s="1"/>
  <c r="AK28" i="1" s="1"/>
  <c r="AK29" i="1" s="1"/>
  <c r="AK30" i="1" s="1"/>
  <c r="AK31" i="1" s="1"/>
  <c r="AK32" i="1" s="1"/>
  <c r="AK33" i="1" s="1"/>
  <c r="AK34" i="1" s="1"/>
  <c r="AK35" i="1" s="1"/>
  <c r="AK36" i="1" s="1"/>
  <c r="AK37" i="1" s="1"/>
  <c r="AK38" i="1" s="1"/>
  <c r="AK39" i="1" s="1"/>
  <c r="AK40" i="1" s="1"/>
  <c r="AK41" i="1" s="1"/>
  <c r="AK42" i="1" s="1"/>
  <c r="AK43" i="1" s="1"/>
  <c r="AK44" i="1" s="1"/>
  <c r="AK45" i="1" s="1"/>
  <c r="AK46" i="1" s="1"/>
  <c r="AK47" i="1" s="1"/>
  <c r="AK48" i="1" s="1"/>
  <c r="AK49" i="1" s="1"/>
  <c r="AK50" i="1" s="1"/>
  <c r="AK51" i="1" s="1"/>
  <c r="AK52" i="1" s="1"/>
  <c r="AK53" i="1" s="1"/>
  <c r="AK54" i="1" s="1"/>
  <c r="AK55" i="1" s="1"/>
  <c r="AK56" i="1" s="1"/>
  <c r="AK57" i="1" s="1"/>
  <c r="AK58" i="1" s="1"/>
  <c r="AK59" i="1" s="1"/>
  <c r="AK60" i="1" s="1"/>
  <c r="AK61" i="1" s="1"/>
  <c r="AK62" i="1" s="1"/>
  <c r="AK63" i="1" s="1"/>
  <c r="AK64" i="1" s="1"/>
  <c r="AK65" i="1" s="1"/>
  <c r="AK66" i="1" s="1"/>
  <c r="AK67" i="1" s="1"/>
  <c r="AK68" i="1" s="1"/>
  <c r="AK69" i="1" s="1"/>
  <c r="AK70" i="1" s="1"/>
  <c r="AK71" i="1" s="1"/>
  <c r="AK72" i="1" s="1"/>
  <c r="AK73" i="1" s="1"/>
  <c r="AK74" i="1" s="1"/>
  <c r="AK75" i="1" s="1"/>
  <c r="AK76" i="1" s="1"/>
  <c r="AK77" i="1" s="1"/>
  <c r="AK78" i="1" s="1"/>
  <c r="AK79" i="1" s="1"/>
  <c r="AK80" i="1" s="1"/>
  <c r="AK81" i="1" s="1"/>
  <c r="AK82" i="1" s="1"/>
  <c r="AK83" i="1" s="1"/>
  <c r="AK84" i="1" s="1"/>
  <c r="AK85" i="1" s="1"/>
  <c r="AK86" i="1" s="1"/>
  <c r="AK87" i="1" s="1"/>
  <c r="AK88" i="1" s="1"/>
  <c r="AK89" i="1" s="1"/>
  <c r="AK90" i="1" s="1"/>
  <c r="AK91" i="1" s="1"/>
  <c r="AK92" i="1" s="1"/>
  <c r="AK93" i="1" s="1"/>
  <c r="AK94" i="1" s="1"/>
  <c r="AK95" i="1" s="1"/>
  <c r="AK96" i="1" s="1"/>
  <c r="AK97" i="1" s="1"/>
  <c r="AK98" i="1" s="1"/>
  <c r="AK99" i="1" s="1"/>
  <c r="AK100" i="1" s="1"/>
  <c r="AK101" i="1" s="1"/>
  <c r="AK102" i="1" s="1"/>
  <c r="AK103" i="1" s="1"/>
  <c r="AK104" i="1" s="1"/>
  <c r="AK105" i="1" s="1"/>
  <c r="W41" i="1"/>
  <c r="X41" i="1" s="1"/>
  <c r="W70" i="1"/>
  <c r="X70" i="1" s="1"/>
  <c r="W82" i="1"/>
  <c r="X82" i="1" s="1"/>
  <c r="W46" i="1"/>
  <c r="X46" i="1" s="1"/>
  <c r="W24" i="1"/>
  <c r="X24" i="1" s="1"/>
  <c r="W35" i="1"/>
  <c r="X35" i="1" s="1"/>
  <c r="W53" i="1"/>
  <c r="X53" i="1" s="1"/>
  <c r="W43" i="1"/>
  <c r="X43" i="1" s="1"/>
  <c r="W88" i="1"/>
  <c r="X88" i="1" s="1"/>
  <c r="W57" i="1"/>
  <c r="X57" i="1" s="1"/>
  <c r="W73" i="1"/>
  <c r="X73" i="1" s="1"/>
  <c r="W55" i="1"/>
  <c r="X55" i="1" s="1"/>
  <c r="W37" i="1"/>
  <c r="X37" i="1" s="1"/>
  <c r="W25" i="1"/>
  <c r="X25" i="1" s="1"/>
  <c r="W67" i="1"/>
  <c r="X67" i="1" s="1"/>
  <c r="W84" i="1"/>
  <c r="X84" i="1" s="1"/>
  <c r="W56" i="1"/>
  <c r="X56" i="1" s="1"/>
  <c r="W69" i="1"/>
  <c r="X69" i="1" s="1"/>
  <c r="W64" i="1"/>
  <c r="X64" i="1" s="1"/>
  <c r="W40" i="1"/>
  <c r="X40" i="1" s="1"/>
  <c r="W33" i="1"/>
  <c r="X33" i="1" s="1"/>
  <c r="W45" i="1"/>
  <c r="X45" i="1" s="1"/>
  <c r="AH23" i="1"/>
  <c r="AH24" i="1" s="1"/>
  <c r="AH25" i="1" s="1"/>
  <c r="AH26" i="1" s="1"/>
  <c r="AH27" i="1" s="1"/>
  <c r="AH28" i="1" s="1"/>
  <c r="AH29" i="1" s="1"/>
  <c r="AH30" i="1" s="1"/>
  <c r="AH31" i="1" s="1"/>
  <c r="AH32" i="1" s="1"/>
  <c r="AH33" i="1" s="1"/>
  <c r="AH34" i="1" s="1"/>
  <c r="AH35" i="1" s="1"/>
  <c r="AH36" i="1" s="1"/>
  <c r="AH37" i="1" s="1"/>
  <c r="AH38" i="1" s="1"/>
  <c r="AH39" i="1" s="1"/>
  <c r="AH40" i="1" s="1"/>
  <c r="AH41" i="1" s="1"/>
  <c r="AH42" i="1" s="1"/>
  <c r="AH43" i="1" s="1"/>
  <c r="AH44" i="1" s="1"/>
  <c r="AH45" i="1" s="1"/>
  <c r="AH46" i="1" s="1"/>
  <c r="AH47" i="1" s="1"/>
  <c r="AH48" i="1" s="1"/>
  <c r="AH49" i="1" s="1"/>
  <c r="AH50" i="1" s="1"/>
  <c r="AH51" i="1" s="1"/>
  <c r="AH52" i="1" s="1"/>
  <c r="AH53" i="1" s="1"/>
  <c r="AH54" i="1" s="1"/>
  <c r="AH55" i="1" s="1"/>
  <c r="AH56" i="1" s="1"/>
  <c r="AH57" i="1" s="1"/>
  <c r="AH58" i="1" s="1"/>
  <c r="AH59" i="1" s="1"/>
  <c r="AH60" i="1" s="1"/>
  <c r="AH61" i="1" s="1"/>
  <c r="AH62" i="1" s="1"/>
  <c r="AH63" i="1" s="1"/>
  <c r="AH64" i="1" s="1"/>
  <c r="AH65" i="1" s="1"/>
  <c r="AH66" i="1" s="1"/>
  <c r="AH67" i="1" s="1"/>
  <c r="AH68" i="1" s="1"/>
  <c r="AH69" i="1" s="1"/>
  <c r="AH70" i="1" s="1"/>
  <c r="AH71" i="1" s="1"/>
  <c r="AH72" i="1" s="1"/>
  <c r="AH73" i="1" s="1"/>
  <c r="AH74" i="1" s="1"/>
  <c r="AH75" i="1" s="1"/>
  <c r="AH76" i="1" s="1"/>
  <c r="AH77" i="1" s="1"/>
  <c r="AH78" i="1" s="1"/>
  <c r="AH79" i="1" s="1"/>
  <c r="AH80" i="1" s="1"/>
  <c r="AH81" i="1" s="1"/>
  <c r="AH82" i="1" s="1"/>
  <c r="AH83" i="1" s="1"/>
  <c r="AH84" i="1" s="1"/>
  <c r="AH85" i="1" s="1"/>
  <c r="AH86" i="1" s="1"/>
  <c r="AH87" i="1" s="1"/>
  <c r="AH88" i="1" s="1"/>
  <c r="AH89" i="1" s="1"/>
  <c r="AH90" i="1" s="1"/>
  <c r="AH91" i="1" s="1"/>
  <c r="AH92" i="1" s="1"/>
  <c r="AH93" i="1" s="1"/>
  <c r="AH94" i="1" s="1"/>
  <c r="AH95" i="1" s="1"/>
  <c r="AH96" i="1" s="1"/>
  <c r="AH97" i="1" s="1"/>
  <c r="AH98" i="1" s="1"/>
  <c r="AH99" i="1" s="1"/>
  <c r="AH100" i="1" s="1"/>
  <c r="AH101" i="1" s="1"/>
  <c r="AH102" i="1" s="1"/>
  <c r="AH103" i="1" s="1"/>
  <c r="AH104" i="1" s="1"/>
  <c r="AH105" i="1" s="1"/>
  <c r="V8" i="1" l="1"/>
  <c r="V12" i="1" s="1"/>
  <c r="W8" i="1"/>
  <c r="M12" i="1"/>
  <c r="U8" i="1"/>
  <c r="T8" i="1"/>
  <c r="V11" i="1" l="1"/>
  <c r="U13" i="1"/>
  <c r="V13" i="1"/>
  <c r="W10" i="1"/>
  <c r="W11" i="1"/>
  <c r="W13" i="1"/>
  <c r="U12" i="1"/>
  <c r="W12" i="1"/>
  <c r="U11" i="1"/>
  <c r="U10" i="1"/>
  <c r="T9" i="1"/>
  <c r="T13" i="1"/>
  <c r="T10" i="1"/>
  <c r="T11" i="1"/>
  <c r="T12" i="1"/>
  <c r="V10" i="1"/>
  <c r="V9" i="1"/>
  <c r="W9" i="1"/>
  <c r="U9" i="1"/>
</calcChain>
</file>

<file path=xl/sharedStrings.xml><?xml version="1.0" encoding="utf-8"?>
<sst xmlns="http://schemas.openxmlformats.org/spreadsheetml/2006/main" count="81" uniqueCount="54">
  <si>
    <r>
      <t xml:space="preserve">Iterative peak fitting using </t>
    </r>
    <r>
      <rPr>
        <b/>
        <i/>
        <sz val="16"/>
        <color theme="1"/>
        <rFont val="Arial Black"/>
        <family val="2"/>
      </rPr>
      <t>Solver</t>
    </r>
  </si>
  <si>
    <t>Proposed model with 4 components (Gaussian bands)</t>
  </si>
  <si>
    <t>Component 1</t>
  </si>
  <si>
    <t>Component 2</t>
  </si>
  <si>
    <t xml:space="preserve">Component 3 </t>
  </si>
  <si>
    <t>Component 4</t>
  </si>
  <si>
    <t>Component 3</t>
  </si>
  <si>
    <t>Calculation using LINEST function: "=LINEST(N22:N122,B22:F137,TRUE,TRUE)"</t>
  </si>
  <si>
    <t>Position</t>
  </si>
  <si>
    <t>Area</t>
  </si>
  <si>
    <t>omponent 1</t>
  </si>
  <si>
    <t>Width</t>
  </si>
  <si>
    <t>Fraction</t>
  </si>
  <si>
    <t>amplitude</t>
  </si>
  <si>
    <t>Position (um)</t>
  </si>
  <si>
    <t>Ratio (to C1)</t>
  </si>
  <si>
    <t>standard error</t>
  </si>
  <si>
    <t>n=</t>
  </si>
  <si>
    <t>Adjusted R2=</t>
  </si>
  <si>
    <t>Ratio (to C2)</t>
  </si>
  <si>
    <t>R2</t>
  </si>
  <si>
    <t>R2=</t>
  </si>
  <si>
    <t>Ratio (to C3)</t>
  </si>
  <si>
    <t>Calculated peak amplitudes</t>
  </si>
  <si>
    <t>Ratio (to C4)</t>
  </si>
  <si>
    <t>Relative percent standard errors of each component (mirrored in cells M16-P16)</t>
  </si>
  <si>
    <t>Amplitude</t>
  </si>
  <si>
    <t>% Standard error</t>
  </si>
  <si>
    <t xml:space="preserve">Particle Size Data Transformation </t>
  </si>
  <si>
    <t xml:space="preserve"> </t>
  </si>
  <si>
    <t>Channel Diameter (Lower)</t>
  </si>
  <si>
    <t>Channel Diameter (Center)</t>
  </si>
  <si>
    <t>Channel Diameter (Upper)</t>
  </si>
  <si>
    <t>Diff.</t>
  </si>
  <si>
    <t>Cum. &lt;</t>
  </si>
  <si>
    <t>Class width</t>
  </si>
  <si>
    <t>% linearize logarithmic xaxis (= xnorm)</t>
  </si>
  <si>
    <t xml:space="preserve"> % normalize ydata</t>
  </si>
  <si>
    <t>For help, see http://www.solver.com/excel-solver-help</t>
  </si>
  <si>
    <t>um</t>
  </si>
  <si>
    <t>Volume</t>
  </si>
  <si>
    <t>%</t>
  </si>
  <si>
    <t>Unit spectra of the pure components normalized to 1.0</t>
  </si>
  <si>
    <t>Unit spectra x Amplitudes (B6:F6)</t>
  </si>
  <si>
    <t>Area calculations</t>
  </si>
  <si>
    <t>X</t>
  </si>
  <si>
    <t>Y</t>
  </si>
  <si>
    <t>Mixture</t>
  </si>
  <si>
    <t>Residuals</t>
  </si>
  <si>
    <t>lower  bound normalized</t>
  </si>
  <si>
    <t>upper bound normalized</t>
  </si>
  <si>
    <t>class width in normalized value</t>
  </si>
  <si>
    <t>Fitting error</t>
  </si>
  <si>
    <t>(check for failures -- cells should be 0.000)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</si>
</sst>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%"/>
  </numFmts>
  <fonts count="18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 Black"/>
      <family val="2"/>
    </font>
    <font>
      <b/>
      <i/>
      <sz val="16"/>
      <color theme="1"/>
      <name val="Arial Black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rgb="FFC00000"/>
      <name val="Arial"/>
      <family val="2"/>
    </font>
    <font>
      <sz val="10"/>
      <color theme="1"/>
      <name val="Arial"/>
      <family val="2"/>
    </font>
    <font>
      <sz val="11"/>
      <color theme="0"/>
      <name val="Arial"/>
      <family val="2"/>
    </font>
    <font>
      <i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1C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6E6E6"/>
        <bgColor rgb="FFE6E6E6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theme="1"/>
      </right>
      <top style="thin">
        <color rgb="FF000000"/>
      </top>
      <bottom style="thin">
        <color rgb="FF000000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0" tint="-0.499984740745262"/>
      </bottom>
      <diagonal/>
    </border>
    <border>
      <left/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/>
  </cellStyleXfs>
  <cellXfs count="146">
    <xf numFmtId="0" fontId="0" fillId="0" borderId="0" xfId="0"/>
    <xf numFmtId="164" fontId="0" fillId="0" borderId="0" xfId="0" applyNumberFormat="1"/>
    <xf numFmtId="0" fontId="4" fillId="0" borderId="0" xfId="0" applyFont="1" applyAlignment="1"/>
    <xf numFmtId="0" fontId="4" fillId="0" borderId="0" xfId="0" applyFont="1"/>
    <xf numFmtId="0" fontId="5" fillId="0" borderId="0" xfId="0" applyFont="1" applyAlignment="1"/>
    <xf numFmtId="0" fontId="7" fillId="0" borderId="0" xfId="0" applyFont="1"/>
    <xf numFmtId="0" fontId="8" fillId="0" borderId="0" xfId="0" applyFont="1"/>
    <xf numFmtId="0" fontId="0" fillId="0" borderId="1" xfId="0" applyBorder="1"/>
    <xf numFmtId="0" fontId="9" fillId="0" borderId="1" xfId="0" applyFont="1" applyBorder="1"/>
    <xf numFmtId="0" fontId="9" fillId="0" borderId="2" xfId="0" applyFont="1" applyBorder="1"/>
    <xf numFmtId="0" fontId="9" fillId="0" borderId="3" xfId="0" applyFont="1" applyBorder="1" applyAlignment="1">
      <alignment horizontal="center"/>
    </xf>
    <xf numFmtId="0" fontId="9" fillId="0" borderId="0" xfId="0" applyFont="1" applyFill="1" applyBorder="1"/>
    <xf numFmtId="0" fontId="9" fillId="0" borderId="3" xfId="0" applyFont="1" applyBorder="1"/>
    <xf numFmtId="0" fontId="9" fillId="0" borderId="4" xfId="0" applyFont="1" applyBorder="1" applyAlignment="1">
      <alignment horizontal="center"/>
    </xf>
    <xf numFmtId="0" fontId="9" fillId="0" borderId="0" xfId="0" applyFont="1"/>
    <xf numFmtId="0" fontId="9" fillId="0" borderId="1" xfId="0" applyFont="1" applyBorder="1" applyAlignment="1">
      <alignment horizontal="center"/>
    </xf>
    <xf numFmtId="0" fontId="2" fillId="0" borderId="0" xfId="2" applyFill="1" applyBorder="1" applyAlignment="1">
      <alignment horizontal="center"/>
    </xf>
    <xf numFmtId="0" fontId="0" fillId="0" borderId="3" xfId="0" applyBorder="1"/>
    <xf numFmtId="0" fontId="11" fillId="0" borderId="3" xfId="0" applyFont="1" applyBorder="1"/>
    <xf numFmtId="0" fontId="9" fillId="0" borderId="5" xfId="0" applyFont="1" applyBorder="1" applyAlignment="1">
      <alignment horizontal="center"/>
    </xf>
    <xf numFmtId="0" fontId="12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0" fontId="14" fillId="0" borderId="6" xfId="0" applyFont="1" applyBorder="1"/>
    <xf numFmtId="0" fontId="9" fillId="0" borderId="6" xfId="0" applyFont="1" applyBorder="1" applyAlignment="1">
      <alignment horizontal="right"/>
    </xf>
    <xf numFmtId="0" fontId="9" fillId="0" borderId="3" xfId="0" applyFont="1" applyFill="1" applyBorder="1"/>
    <xf numFmtId="0" fontId="9" fillId="0" borderId="8" xfId="0" applyFont="1" applyBorder="1"/>
    <xf numFmtId="0" fontId="9" fillId="0" borderId="0" xfId="0" applyFont="1" applyBorder="1"/>
    <xf numFmtId="0" fontId="10" fillId="0" borderId="0" xfId="0" applyFont="1" applyFill="1"/>
    <xf numFmtId="165" fontId="0" fillId="0" borderId="0" xfId="0" applyNumberFormat="1" applyBorder="1"/>
    <xf numFmtId="166" fontId="3" fillId="0" borderId="0" xfId="1" applyNumberFormat="1" applyFont="1"/>
    <xf numFmtId="10" fontId="0" fillId="0" borderId="0" xfId="0" applyNumberFormat="1" applyBorder="1"/>
    <xf numFmtId="0" fontId="13" fillId="0" borderId="0" xfId="0" applyFont="1"/>
    <xf numFmtId="165" fontId="0" fillId="0" borderId="0" xfId="0" applyNumberFormat="1"/>
    <xf numFmtId="0" fontId="0" fillId="5" borderId="9" xfId="0" applyFill="1" applyBorder="1"/>
    <xf numFmtId="0" fontId="3" fillId="5" borderId="10" xfId="3" applyFill="1" applyBorder="1"/>
    <xf numFmtId="0" fontId="0" fillId="6" borderId="9" xfId="0" applyFill="1" applyBorder="1"/>
    <xf numFmtId="164" fontId="0" fillId="6" borderId="9" xfId="0" applyNumberFormat="1" applyFill="1" applyBorder="1"/>
    <xf numFmtId="11" fontId="0" fillId="6" borderId="10" xfId="0" applyNumberFormat="1" applyFill="1" applyBorder="1"/>
    <xf numFmtId="0" fontId="0" fillId="5" borderId="0" xfId="0" applyFill="1" applyBorder="1"/>
    <xf numFmtId="0" fontId="3" fillId="5" borderId="11" xfId="3" applyFill="1" applyBorder="1"/>
    <xf numFmtId="0" fontId="0" fillId="6" borderId="0" xfId="0" applyFill="1" applyBorder="1"/>
    <xf numFmtId="164" fontId="0" fillId="6" borderId="0" xfId="0" applyNumberFormat="1" applyFill="1" applyBorder="1"/>
    <xf numFmtId="11" fontId="0" fillId="6" borderId="11" xfId="0" applyNumberFormat="1" applyFill="1" applyBorder="1"/>
    <xf numFmtId="164" fontId="16" fillId="0" borderId="0" xfId="0" applyNumberFormat="1" applyFont="1" applyAlignment="1"/>
    <xf numFmtId="0" fontId="0" fillId="0" borderId="0" xfId="0" applyBorder="1"/>
    <xf numFmtId="164" fontId="17" fillId="0" borderId="0" xfId="0" applyNumberFormat="1" applyFont="1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5" borderId="15" xfId="0" applyFill="1" applyBorder="1"/>
    <xf numFmtId="0" fontId="0" fillId="5" borderId="16" xfId="0" applyFill="1" applyBorder="1"/>
    <xf numFmtId="0" fontId="0" fillId="6" borderId="15" xfId="0" applyFill="1" applyBorder="1"/>
    <xf numFmtId="164" fontId="0" fillId="6" borderId="15" xfId="0" applyNumberFormat="1" applyFill="1" applyBorder="1"/>
    <xf numFmtId="11" fontId="0" fillId="6" borderId="16" xfId="0" applyNumberFormat="1" applyFill="1" applyBorder="1"/>
    <xf numFmtId="164" fontId="0" fillId="0" borderId="17" xfId="0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 wrapText="1"/>
    </xf>
    <xf numFmtId="0" fontId="11" fillId="0" borderId="0" xfId="0" applyFont="1" applyBorder="1"/>
    <xf numFmtId="0" fontId="0" fillId="0" borderId="21" xfId="0" applyBorder="1"/>
    <xf numFmtId="0" fontId="0" fillId="0" borderId="22" xfId="0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165" fontId="0" fillId="5" borderId="0" xfId="0" applyNumberFormat="1" applyFill="1" applyBorder="1"/>
    <xf numFmtId="165" fontId="0" fillId="5" borderId="24" xfId="0" applyNumberFormat="1" applyFill="1" applyBorder="1"/>
    <xf numFmtId="0" fontId="0" fillId="7" borderId="0" xfId="0" applyFill="1"/>
    <xf numFmtId="164" fontId="2" fillId="2" borderId="25" xfId="2" applyNumberFormat="1" applyBorder="1"/>
    <xf numFmtId="164" fontId="2" fillId="2" borderId="11" xfId="2" applyNumberFormat="1" applyBorder="1"/>
    <xf numFmtId="164" fontId="17" fillId="8" borderId="0" xfId="0" applyNumberFormat="1" applyFont="1" applyFill="1" applyBorder="1"/>
    <xf numFmtId="164" fontId="17" fillId="8" borderId="0" xfId="0" applyNumberFormat="1" applyFont="1" applyFill="1"/>
    <xf numFmtId="164" fontId="17" fillId="8" borderId="26" xfId="0" applyNumberFormat="1" applyFont="1" applyFill="1" applyBorder="1"/>
    <xf numFmtId="164" fontId="17" fillId="0" borderId="12" xfId="0" applyNumberFormat="1" applyFont="1" applyBorder="1"/>
    <xf numFmtId="164" fontId="17" fillId="0" borderId="13" xfId="0" applyNumberFormat="1" applyFont="1" applyBorder="1"/>
    <xf numFmtId="164" fontId="17" fillId="0" borderId="14" xfId="0" applyNumberFormat="1" applyFont="1" applyBorder="1"/>
    <xf numFmtId="0" fontId="0" fillId="0" borderId="27" xfId="0" applyBorder="1"/>
    <xf numFmtId="0" fontId="0" fillId="0" borderId="28" xfId="0" applyBorder="1"/>
    <xf numFmtId="165" fontId="0" fillId="5" borderId="29" xfId="0" applyNumberFormat="1" applyFill="1" applyBorder="1"/>
    <xf numFmtId="164" fontId="17" fillId="0" borderId="27" xfId="0" applyNumberFormat="1" applyFont="1" applyBorder="1"/>
    <xf numFmtId="164" fontId="17" fillId="0" borderId="0" xfId="0" applyNumberFormat="1" applyFont="1" applyBorder="1"/>
    <xf numFmtId="164" fontId="17" fillId="0" borderId="28" xfId="0" applyNumberFormat="1" applyFont="1" applyBorder="1"/>
    <xf numFmtId="164" fontId="0" fillId="0" borderId="27" xfId="0" applyNumberFormat="1" applyBorder="1"/>
    <xf numFmtId="164" fontId="0" fillId="0" borderId="0" xfId="0" applyNumberFormat="1" applyBorder="1"/>
    <xf numFmtId="164" fontId="0" fillId="0" borderId="28" xfId="0" applyNumberFormat="1" applyBorder="1"/>
    <xf numFmtId="165" fontId="0" fillId="5" borderId="25" xfId="0" applyNumberFormat="1" applyFill="1" applyBorder="1"/>
    <xf numFmtId="0" fontId="0" fillId="9" borderId="30" xfId="0" applyFill="1" applyBorder="1"/>
    <xf numFmtId="0" fontId="0" fillId="9" borderId="31" xfId="0" applyFill="1" applyBorder="1"/>
    <xf numFmtId="0" fontId="0" fillId="9" borderId="32" xfId="0" applyFill="1" applyBorder="1"/>
    <xf numFmtId="0" fontId="0" fillId="9" borderId="33" xfId="0" applyFill="1" applyBorder="1"/>
    <xf numFmtId="0" fontId="0" fillId="9" borderId="0" xfId="0" applyFill="1" applyBorder="1"/>
    <xf numFmtId="0" fontId="0" fillId="9" borderId="26" xfId="0" applyFill="1" applyBorder="1"/>
    <xf numFmtId="164" fontId="2" fillId="2" borderId="34" xfId="2" applyNumberFormat="1" applyBorder="1"/>
    <xf numFmtId="164" fontId="2" fillId="2" borderId="16" xfId="2" applyNumberFormat="1" applyBorder="1"/>
    <xf numFmtId="164" fontId="17" fillId="0" borderId="35" xfId="0" applyNumberFormat="1" applyFont="1" applyBorder="1"/>
    <xf numFmtId="164" fontId="17" fillId="0" borderId="36" xfId="0" applyNumberFormat="1" applyFont="1" applyBorder="1"/>
    <xf numFmtId="164" fontId="17" fillId="0" borderId="37" xfId="0" applyNumberFormat="1" applyFont="1" applyBorder="1"/>
    <xf numFmtId="0" fontId="0" fillId="0" borderId="36" xfId="0" applyBorder="1"/>
    <xf numFmtId="164" fontId="0" fillId="0" borderId="35" xfId="0" applyNumberFormat="1" applyBorder="1"/>
    <xf numFmtId="164" fontId="0" fillId="0" borderId="36" xfId="0" applyNumberFormat="1" applyBorder="1"/>
    <xf numFmtId="164" fontId="2" fillId="0" borderId="0" xfId="2" applyNumberFormat="1" applyFill="1" applyBorder="1"/>
    <xf numFmtId="164" fontId="17" fillId="0" borderId="0" xfId="0" applyNumberFormat="1" applyFont="1" applyFill="1"/>
    <xf numFmtId="0" fontId="0" fillId="0" borderId="0" xfId="0" applyFill="1" applyBorder="1"/>
    <xf numFmtId="164" fontId="17" fillId="0" borderId="0" xfId="0" applyNumberFormat="1" applyFont="1"/>
    <xf numFmtId="0" fontId="0" fillId="9" borderId="38" xfId="0" applyFill="1" applyBorder="1"/>
    <xf numFmtId="0" fontId="0" fillId="9" borderId="39" xfId="0" applyFill="1" applyBorder="1"/>
    <xf numFmtId="0" fontId="0" fillId="9" borderId="40" xfId="0" applyFill="1" applyBorder="1"/>
    <xf numFmtId="165" fontId="0" fillId="5" borderId="15" xfId="0" applyNumberFormat="1" applyFill="1" applyBorder="1"/>
    <xf numFmtId="165" fontId="0" fillId="5" borderId="41" xfId="0" applyNumberFormat="1" applyFill="1" applyBorder="1"/>
    <xf numFmtId="164" fontId="0" fillId="0" borderId="0" xfId="0" applyNumberFormat="1" applyFill="1" applyBorder="1"/>
    <xf numFmtId="2" fontId="2" fillId="2" borderId="1" xfId="2" applyNumberFormat="1" applyBorder="1" applyAlignment="1">
      <alignment horizontal="center"/>
    </xf>
    <xf numFmtId="2" fontId="2" fillId="2" borderId="2" xfId="2" applyNumberFormat="1" applyBorder="1" applyAlignment="1">
      <alignment horizontal="center"/>
    </xf>
    <xf numFmtId="164" fontId="13" fillId="0" borderId="3" xfId="0" applyNumberFormat="1" applyFont="1" applyBorder="1" applyAlignment="1">
      <alignment horizontal="center"/>
    </xf>
    <xf numFmtId="165" fontId="11" fillId="0" borderId="0" xfId="0" applyNumberFormat="1" applyFont="1"/>
    <xf numFmtId="165" fontId="9" fillId="4" borderId="7" xfId="0" applyNumberFormat="1" applyFont="1" applyFill="1" applyBorder="1"/>
    <xf numFmtId="10" fontId="15" fillId="4" borderId="7" xfId="0" applyNumberFormat="1" applyFont="1" applyFill="1" applyBorder="1"/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0" fontId="0" fillId="4" borderId="6" xfId="0" applyNumberFormat="1" applyFill="1" applyBorder="1" applyAlignment="1">
      <alignment horizontal="center"/>
    </xf>
    <xf numFmtId="10" fontId="0" fillId="4" borderId="7" xfId="0" applyNumberFormat="1" applyFill="1" applyBorder="1" applyAlignment="1">
      <alignment horizontal="center"/>
    </xf>
    <xf numFmtId="164" fontId="10" fillId="3" borderId="3" xfId="0" applyNumberFormat="1" applyFont="1" applyFill="1" applyBorder="1"/>
    <xf numFmtId="0" fontId="0" fillId="0" borderId="42" xfId="0" applyBorder="1"/>
    <xf numFmtId="0" fontId="0" fillId="0" borderId="9" xfId="0" applyBorder="1"/>
    <xf numFmtId="0" fontId="0" fillId="0" borderId="10" xfId="0" applyBorder="1"/>
    <xf numFmtId="0" fontId="0" fillId="0" borderId="25" xfId="0" applyBorder="1"/>
    <xf numFmtId="0" fontId="0" fillId="0" borderId="11" xfId="0" applyBorder="1"/>
    <xf numFmtId="0" fontId="0" fillId="0" borderId="34" xfId="0" applyBorder="1"/>
    <xf numFmtId="0" fontId="0" fillId="0" borderId="15" xfId="0" applyBorder="1"/>
    <xf numFmtId="0" fontId="12" fillId="0" borderId="15" xfId="0" applyFont="1" applyBorder="1"/>
    <xf numFmtId="0" fontId="12" fillId="0" borderId="16" xfId="0" applyFont="1" applyBorder="1"/>
    <xf numFmtId="166" fontId="13" fillId="0" borderId="6" xfId="1" applyNumberFormat="1" applyFont="1" applyBorder="1"/>
    <xf numFmtId="166" fontId="13" fillId="0" borderId="43" xfId="1" applyNumberFormat="1" applyFont="1" applyBorder="1"/>
    <xf numFmtId="166" fontId="13" fillId="0" borderId="7" xfId="1" applyNumberFormat="1" applyFont="1" applyBorder="1"/>
    <xf numFmtId="0" fontId="0" fillId="0" borderId="44" xfId="0" applyBorder="1"/>
    <xf numFmtId="0" fontId="0" fillId="0" borderId="45" xfId="0" applyBorder="1"/>
    <xf numFmtId="164" fontId="0" fillId="0" borderId="46" xfId="0" applyNumberFormat="1" applyBorder="1"/>
    <xf numFmtId="165" fontId="0" fillId="6" borderId="47" xfId="0" applyNumberFormat="1" applyFill="1" applyBorder="1"/>
    <xf numFmtId="165" fontId="0" fillId="6" borderId="48" xfId="0" applyNumberFormat="1" applyFill="1" applyBorder="1"/>
    <xf numFmtId="165" fontId="0" fillId="6" borderId="49" xfId="0" applyNumberFormat="1" applyFill="1" applyBorder="1"/>
    <xf numFmtId="0" fontId="0" fillId="0" borderId="0" xfId="0" applyFill="1"/>
  </cellXfs>
  <cellStyles count="4">
    <cellStyle name="Gut" xfId="2" builtinId="26"/>
    <cellStyle name="Prozent" xfId="1" builtinId="5"/>
    <cellStyle name="Standard" xfId="0" builtinId="0"/>
    <cellStyle name="Standard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Particle size distribution with fitted peaks and total model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6781454082489393E-2"/>
          <c:y val="9.6008638683944034E-2"/>
          <c:w val="0.84787682462530489"/>
          <c:h val="0.758383450100233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'DT + 4 peak fitter'!$R$21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'DT + 4 peak fitter'!$K$22:$K$218</c:f>
              <c:numCache>
                <c:formatCode>0.000</c:formatCode>
                <c:ptCount val="197"/>
                <c:pt idx="0">
                  <c:v>-0.30429772992713883</c:v>
                </c:pt>
                <c:pt idx="1">
                  <c:v>-0.26378841106513984</c:v>
                </c:pt>
                <c:pt idx="2">
                  <c:v>-0.2232792078405138</c:v>
                </c:pt>
                <c:pt idx="3">
                  <c:v>-0.18276990030958323</c:v>
                </c:pt>
                <c:pt idx="4">
                  <c:v>-0.14226054322481577</c:v>
                </c:pt>
                <c:pt idx="5">
                  <c:v>-0.10175104862765279</c:v>
                </c:pt>
                <c:pt idx="6">
                  <c:v>-6.1241678547164231E-2</c:v>
                </c:pt>
                <c:pt idx="7">
                  <c:v>-2.073259634857829E-2</c:v>
                </c:pt>
                <c:pt idx="8">
                  <c:v>1.9776580809181432E-2</c:v>
                </c:pt>
                <c:pt idx="9">
                  <c:v>6.0286009511388572E-2</c:v>
                </c:pt>
                <c:pt idx="10">
                  <c:v>0.10079429245923367</c:v>
                </c:pt>
                <c:pt idx="11">
                  <c:v>0.14130550723098614</c:v>
                </c:pt>
                <c:pt idx="12">
                  <c:v>0.18181501499947436</c:v>
                </c:pt>
                <c:pt idx="13">
                  <c:v>0.22232360807931406</c:v>
                </c:pt>
                <c:pt idx="14">
                  <c:v>0.26283300596996606</c:v>
                </c:pt>
                <c:pt idx="15">
                  <c:v>0.30334295806938899</c:v>
                </c:pt>
                <c:pt idx="16">
                  <c:v>0.34385152549131104</c:v>
                </c:pt>
                <c:pt idx="17">
                  <c:v>0.38436058361166509</c:v>
                </c:pt>
                <c:pt idx="18">
                  <c:v>0.42487020767853007</c:v>
                </c:pt>
                <c:pt idx="19">
                  <c:v>0.46537987681849208</c:v>
                </c:pt>
                <c:pt idx="20">
                  <c:v>0.5058890069588079</c:v>
                </c:pt>
                <c:pt idx="21">
                  <c:v>0.54639828591864836</c:v>
                </c:pt>
                <c:pt idx="22">
                  <c:v>0.58690671990868948</c:v>
                </c:pt>
                <c:pt idx="23">
                  <c:v>0.62741604338532819</c:v>
                </c:pt>
                <c:pt idx="24">
                  <c:v>0.66792528306193333</c:v>
                </c:pt>
                <c:pt idx="25">
                  <c:v>0.70843534804740504</c:v>
                </c:pt>
                <c:pt idx="26">
                  <c:v>0.74894428141565272</c:v>
                </c:pt>
                <c:pt idx="27">
                  <c:v>0.78945378938788502</c:v>
                </c:pt>
                <c:pt idx="28">
                  <c:v>0.82996275683111476</c:v>
                </c:pt>
                <c:pt idx="29">
                  <c:v>0.8704723802772758</c:v>
                </c:pt>
                <c:pt idx="30">
                  <c:v>0.91098119073670514</c:v>
                </c:pt>
                <c:pt idx="31">
                  <c:v>0.95149051506694859</c:v>
                </c:pt>
                <c:pt idx="32">
                  <c:v>0.99200002520617003</c:v>
                </c:pt>
                <c:pt idx="33">
                  <c:v>1.0325099721705726</c:v>
                </c:pt>
                <c:pt idx="34">
                  <c:v>1.0730177835261887</c:v>
                </c:pt>
                <c:pt idx="35">
                  <c:v>1.1135289044944729</c:v>
                </c:pt>
                <c:pt idx="36">
                  <c:v>1.154037288059661</c:v>
                </c:pt>
                <c:pt idx="37">
                  <c:v>1.1945476411411884</c:v>
                </c:pt>
                <c:pt idx="38">
                  <c:v>1.23505602104742</c:v>
                </c:pt>
                <c:pt idx="39">
                  <c:v>1.2755647150698499</c:v>
                </c:pt>
                <c:pt idx="40">
                  <c:v>1.3160752348383968</c:v>
                </c:pt>
                <c:pt idx="41">
                  <c:v>1.3565841501244518</c:v>
                </c:pt>
                <c:pt idx="42">
                  <c:v>1.3970931779401068</c:v>
                </c:pt>
                <c:pt idx="43">
                  <c:v>1.4376015457200115</c:v>
                </c:pt>
                <c:pt idx="44">
                  <c:v>1.478111763385801</c:v>
                </c:pt>
                <c:pt idx="45">
                  <c:v>1.5186205263520043</c:v>
                </c:pt>
                <c:pt idx="46">
                  <c:v>1.5591306627470711</c:v>
                </c:pt>
                <c:pt idx="47">
                  <c:v>1.5996396680245648</c:v>
                </c:pt>
                <c:pt idx="48">
                  <c:v>1.640148383320412</c:v>
                </c:pt>
                <c:pt idx="49">
                  <c:v>1.6806581677156143</c:v>
                </c:pt>
                <c:pt idx="50">
                  <c:v>1.7211673502578066</c:v>
                </c:pt>
                <c:pt idx="51">
                  <c:v>1.7616768067885622</c:v>
                </c:pt>
                <c:pt idx="52">
                  <c:v>1.8021858331398479</c:v>
                </c:pt>
                <c:pt idx="53">
                  <c:v>1.8426953411877032</c:v>
                </c:pt>
                <c:pt idx="54">
                  <c:v>1.8832047601484199</c:v>
                </c:pt>
                <c:pt idx="55">
                  <c:v>1.9237138182476652</c:v>
                </c:pt>
                <c:pt idx="56">
                  <c:v>1.964223319585465</c:v>
                </c:pt>
                <c:pt idx="57">
                  <c:v>2.0047339724822568</c:v>
                </c:pt>
                <c:pt idx="58">
                  <c:v>2.0452408071925232</c:v>
                </c:pt>
                <c:pt idx="59">
                  <c:v>2.085750679436948</c:v>
                </c:pt>
                <c:pt idx="60">
                  <c:v>2.1262613188638815</c:v>
                </c:pt>
                <c:pt idx="61">
                  <c:v>2.1667704294521917</c:v>
                </c:pt>
                <c:pt idx="62">
                  <c:v>2.2072788166067867</c:v>
                </c:pt>
                <c:pt idx="63">
                  <c:v>2.2477892042772956</c:v>
                </c:pt>
                <c:pt idx="64">
                  <c:v>2.2882984219543334</c:v>
                </c:pt>
                <c:pt idx="65">
                  <c:v>2.3288075701620898</c:v>
                </c:pt>
                <c:pt idx="66">
                  <c:v>2.3693160676513836</c:v>
                </c:pt>
                <c:pt idx="67">
                  <c:v>2.4098249587077403</c:v>
                </c:pt>
                <c:pt idx="68">
                  <c:v>2.4503353426332111</c:v>
                </c:pt>
                <c:pt idx="69">
                  <c:v>2.4908444353925017</c:v>
                </c:pt>
                <c:pt idx="70">
                  <c:v>2.5313537200005602</c:v>
                </c:pt>
                <c:pt idx="71">
                  <c:v>2.5718624959651888</c:v>
                </c:pt>
                <c:pt idx="72">
                  <c:v>2.6123716109930539</c:v>
                </c:pt>
                <c:pt idx="73">
                  <c:v>2.6528813586473108</c:v>
                </c:pt>
                <c:pt idx="74">
                  <c:v>2.693390108235592</c:v>
                </c:pt>
                <c:pt idx="75">
                  <c:v>2.733899916285718</c:v>
                </c:pt>
                <c:pt idx="76">
                  <c:v>2.7744089261006746</c:v>
                </c:pt>
                <c:pt idx="77">
                  <c:v>2.8149185018486924</c:v>
                </c:pt>
                <c:pt idx="78">
                  <c:v>2.8554276837387338</c:v>
                </c:pt>
                <c:pt idx="79">
                  <c:v>2.8959372059287132</c:v>
                </c:pt>
                <c:pt idx="80">
                  <c:v>2.9364463813980088</c:v>
                </c:pt>
                <c:pt idx="81">
                  <c:v>2.9769558258178885</c:v>
                </c:pt>
                <c:pt idx="82">
                  <c:v>3.0174632450213195</c:v>
                </c:pt>
                <c:pt idx="83">
                  <c:v>3.0579740319608084</c:v>
                </c:pt>
              </c:numCache>
            </c:numRef>
          </c:xVal>
          <c:yVal>
            <c:numRef>
              <c:f>'DT + 4 peak fitter'!$R$22:$R$218</c:f>
              <c:numCache>
                <c:formatCode>0.000</c:formatCode>
                <c:ptCount val="197"/>
                <c:pt idx="0">
                  <c:v>2.8647065643459327E-244</c:v>
                </c:pt>
                <c:pt idx="1">
                  <c:v>1.4059044762952695E-230</c:v>
                </c:pt>
                <c:pt idx="2">
                  <c:v>2.7775831394688046E-217</c:v>
                </c:pt>
                <c:pt idx="3">
                  <c:v>2.2094605843715672E-204</c:v>
                </c:pt>
                <c:pt idx="4">
                  <c:v>7.0760957264950748E-192</c:v>
                </c:pt>
                <c:pt idx="5">
                  <c:v>9.1245994079828174E-180</c:v>
                </c:pt>
                <c:pt idx="6">
                  <c:v>4.7366146776441695E-168</c:v>
                </c:pt>
                <c:pt idx="7">
                  <c:v>9.8972658648479125E-157</c:v>
                </c:pt>
                <c:pt idx="8">
                  <c:v>8.3265511285256602E-146</c:v>
                </c:pt>
                <c:pt idx="9">
                  <c:v>2.8206874475957839E-135</c:v>
                </c:pt>
                <c:pt idx="10">
                  <c:v>3.8444529353256522E-125</c:v>
                </c:pt>
                <c:pt idx="11">
                  <c:v>2.112992275238857E-115</c:v>
                </c:pt>
                <c:pt idx="12">
                  <c:v>4.6710210033235436E-106</c:v>
                </c:pt>
                <c:pt idx="13">
                  <c:v>4.1552523710582061E-97</c:v>
                </c:pt>
                <c:pt idx="14">
                  <c:v>1.4887992713676648E-88</c:v>
                </c:pt>
                <c:pt idx="15">
                  <c:v>2.1481036956529478E-80</c:v>
                </c:pt>
                <c:pt idx="16">
                  <c:v>1.2470283427217406E-72</c:v>
                </c:pt>
                <c:pt idx="17">
                  <c:v>2.9152238318236244E-65</c:v>
                </c:pt>
                <c:pt idx="18">
                  <c:v>2.7443545268430852E-58</c:v>
                </c:pt>
                <c:pt idx="19">
                  <c:v>1.0401180724338039E-51</c:v>
                </c:pt>
                <c:pt idx="20">
                  <c:v>1.5867611706447708E-45</c:v>
                </c:pt>
                <c:pt idx="21">
                  <c:v>9.7462529736468226E-40</c:v>
                </c:pt>
                <c:pt idx="22">
                  <c:v>2.4095124370065654E-34</c:v>
                </c:pt>
                <c:pt idx="23">
                  <c:v>2.3989229965327906E-29</c:v>
                </c:pt>
                <c:pt idx="24">
                  <c:v>9.6153968384885887E-25</c:v>
                </c:pt>
                <c:pt idx="25">
                  <c:v>1.5519378956960988E-20</c:v>
                </c:pt>
                <c:pt idx="26">
                  <c:v>1.0081818922805845E-16</c:v>
                </c:pt>
                <c:pt idx="27">
                  <c:v>2.6371183165370371E-13</c:v>
                </c:pt>
                <c:pt idx="28">
                  <c:v>2.7768468501141416E-10</c:v>
                </c:pt>
                <c:pt idx="29">
                  <c:v>1.1773170036612502E-7</c:v>
                </c:pt>
                <c:pt idx="30">
                  <c:v>2.00937550057554E-5</c:v>
                </c:pt>
                <c:pt idx="31">
                  <c:v>1.3808054024052553E-3</c:v>
                </c:pt>
                <c:pt idx="32">
                  <c:v>3.8201676835072425E-2</c:v>
                </c:pt>
                <c:pt idx="33">
                  <c:v>0.42551098318038971</c:v>
                </c:pt>
                <c:pt idx="34">
                  <c:v>1.907989153811259</c:v>
                </c:pt>
                <c:pt idx="35">
                  <c:v>3.444674818064799</c:v>
                </c:pt>
                <c:pt idx="36">
                  <c:v>2.5036930877880819</c:v>
                </c:pt>
                <c:pt idx="37">
                  <c:v>0.73260455759623799</c:v>
                </c:pt>
                <c:pt idx="38">
                  <c:v>8.6310931726285789E-2</c:v>
                </c:pt>
                <c:pt idx="39">
                  <c:v>4.0939401132833548E-3</c:v>
                </c:pt>
                <c:pt idx="40">
                  <c:v>7.8165650413256939E-5</c:v>
                </c:pt>
                <c:pt idx="41">
                  <c:v>6.0094055825668189E-7</c:v>
                </c:pt>
                <c:pt idx="42">
                  <c:v>1.8600319864382825E-9</c:v>
                </c:pt>
                <c:pt idx="43">
                  <c:v>2.3181338166762169E-12</c:v>
                </c:pt>
                <c:pt idx="44">
                  <c:v>1.1627555456535231E-15</c:v>
                </c:pt>
                <c:pt idx="45">
                  <c:v>2.3487324501380113E-19</c:v>
                </c:pt>
                <c:pt idx="46">
                  <c:v>1.9094888816730093E-23</c:v>
                </c:pt>
                <c:pt idx="47">
                  <c:v>6.251561268269315E-28</c:v>
                </c:pt>
                <c:pt idx="48">
                  <c:v>8.2409122139050208E-33</c:v>
                </c:pt>
                <c:pt idx="49">
                  <c:v>4.3722239286873493E-38</c:v>
                </c:pt>
                <c:pt idx="50">
                  <c:v>9.3407248097058258E-44</c:v>
                </c:pt>
                <c:pt idx="51">
                  <c:v>8.0332638172912613E-50</c:v>
                </c:pt>
                <c:pt idx="52">
                  <c:v>2.7819189583495009E-56</c:v>
                </c:pt>
                <c:pt idx="53">
                  <c:v>3.877856439965836E-63</c:v>
                </c:pt>
                <c:pt idx="54">
                  <c:v>2.1763294706986043E-70</c:v>
                </c:pt>
                <c:pt idx="55">
                  <c:v>4.9181124031271336E-78</c:v>
                </c:pt>
                <c:pt idx="56">
                  <c:v>4.4736311411326661E-86</c:v>
                </c:pt>
                <c:pt idx="57">
                  <c:v>1.6373664054863293E-94</c:v>
                </c:pt>
                <c:pt idx="58">
                  <c:v>2.4172943879458503E-103</c:v>
                </c:pt>
                <c:pt idx="59">
                  <c:v>1.4345906529414175E-112</c:v>
                </c:pt>
                <c:pt idx="60">
                  <c:v>3.4261207708966871E-122</c:v>
                </c:pt>
                <c:pt idx="61">
                  <c:v>3.2969323981516041E-132</c:v>
                </c:pt>
                <c:pt idx="62">
                  <c:v>1.2778618970417637E-142</c:v>
                </c:pt>
                <c:pt idx="63">
                  <c:v>1.9916155006872608E-153</c:v>
                </c:pt>
                <c:pt idx="64">
                  <c:v>1.2505712611534607E-164</c:v>
                </c:pt>
                <c:pt idx="65">
                  <c:v>3.161597389465817E-176</c:v>
                </c:pt>
                <c:pt idx="66">
                  <c:v>3.21941378079491E-188</c:v>
                </c:pt>
                <c:pt idx="67">
                  <c:v>1.3195132621507971E-200</c:v>
                </c:pt>
                <c:pt idx="68">
                  <c:v>2.174972082882367E-213</c:v>
                </c:pt>
                <c:pt idx="69">
                  <c:v>1.4446815470703923E-226</c:v>
                </c:pt>
                <c:pt idx="70">
                  <c:v>3.8628045329316033E-240</c:v>
                </c:pt>
                <c:pt idx="71">
                  <c:v>4.159918730587557E-254</c:v>
                </c:pt>
                <c:pt idx="72">
                  <c:v>1.8031366911632234E-268</c:v>
                </c:pt>
                <c:pt idx="73">
                  <c:v>3.1449651869155943E-283</c:v>
                </c:pt>
                <c:pt idx="74">
                  <c:v>2.210272691224524E-298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A98-4AE9-A257-9449DECE1548}"/>
            </c:ext>
          </c:extLst>
        </c:ser>
        <c:ser>
          <c:idx val="1"/>
          <c:order val="1"/>
          <c:tx>
            <c:strRef>
              <c:f>'DT + 4 peak fitter'!$S$21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'DT + 4 peak fitter'!$K$22:$K$218</c:f>
              <c:numCache>
                <c:formatCode>0.000</c:formatCode>
                <c:ptCount val="197"/>
                <c:pt idx="0">
                  <c:v>-0.30429772992713883</c:v>
                </c:pt>
                <c:pt idx="1">
                  <c:v>-0.26378841106513984</c:v>
                </c:pt>
                <c:pt idx="2">
                  <c:v>-0.2232792078405138</c:v>
                </c:pt>
                <c:pt idx="3">
                  <c:v>-0.18276990030958323</c:v>
                </c:pt>
                <c:pt idx="4">
                  <c:v>-0.14226054322481577</c:v>
                </c:pt>
                <c:pt idx="5">
                  <c:v>-0.10175104862765279</c:v>
                </c:pt>
                <c:pt idx="6">
                  <c:v>-6.1241678547164231E-2</c:v>
                </c:pt>
                <c:pt idx="7">
                  <c:v>-2.073259634857829E-2</c:v>
                </c:pt>
                <c:pt idx="8">
                  <c:v>1.9776580809181432E-2</c:v>
                </c:pt>
                <c:pt idx="9">
                  <c:v>6.0286009511388572E-2</c:v>
                </c:pt>
                <c:pt idx="10">
                  <c:v>0.10079429245923367</c:v>
                </c:pt>
                <c:pt idx="11">
                  <c:v>0.14130550723098614</c:v>
                </c:pt>
                <c:pt idx="12">
                  <c:v>0.18181501499947436</c:v>
                </c:pt>
                <c:pt idx="13">
                  <c:v>0.22232360807931406</c:v>
                </c:pt>
                <c:pt idx="14">
                  <c:v>0.26283300596996606</c:v>
                </c:pt>
                <c:pt idx="15">
                  <c:v>0.30334295806938899</c:v>
                </c:pt>
                <c:pt idx="16">
                  <c:v>0.34385152549131104</c:v>
                </c:pt>
                <c:pt idx="17">
                  <c:v>0.38436058361166509</c:v>
                </c:pt>
                <c:pt idx="18">
                  <c:v>0.42487020767853007</c:v>
                </c:pt>
                <c:pt idx="19">
                  <c:v>0.46537987681849208</c:v>
                </c:pt>
                <c:pt idx="20">
                  <c:v>0.5058890069588079</c:v>
                </c:pt>
                <c:pt idx="21">
                  <c:v>0.54639828591864836</c:v>
                </c:pt>
                <c:pt idx="22">
                  <c:v>0.58690671990868948</c:v>
                </c:pt>
                <c:pt idx="23">
                  <c:v>0.62741604338532819</c:v>
                </c:pt>
                <c:pt idx="24">
                  <c:v>0.66792528306193333</c:v>
                </c:pt>
                <c:pt idx="25">
                  <c:v>0.70843534804740504</c:v>
                </c:pt>
                <c:pt idx="26">
                  <c:v>0.74894428141565272</c:v>
                </c:pt>
                <c:pt idx="27">
                  <c:v>0.78945378938788502</c:v>
                </c:pt>
                <c:pt idx="28">
                  <c:v>0.82996275683111476</c:v>
                </c:pt>
                <c:pt idx="29">
                  <c:v>0.8704723802772758</c:v>
                </c:pt>
                <c:pt idx="30">
                  <c:v>0.91098119073670514</c:v>
                </c:pt>
                <c:pt idx="31">
                  <c:v>0.95149051506694859</c:v>
                </c:pt>
                <c:pt idx="32">
                  <c:v>0.99200002520617003</c:v>
                </c:pt>
                <c:pt idx="33">
                  <c:v>1.0325099721705726</c:v>
                </c:pt>
                <c:pt idx="34">
                  <c:v>1.0730177835261887</c:v>
                </c:pt>
                <c:pt idx="35">
                  <c:v>1.1135289044944729</c:v>
                </c:pt>
                <c:pt idx="36">
                  <c:v>1.154037288059661</c:v>
                </c:pt>
                <c:pt idx="37">
                  <c:v>1.1945476411411884</c:v>
                </c:pt>
                <c:pt idx="38">
                  <c:v>1.23505602104742</c:v>
                </c:pt>
                <c:pt idx="39">
                  <c:v>1.2755647150698499</c:v>
                </c:pt>
                <c:pt idx="40">
                  <c:v>1.3160752348383968</c:v>
                </c:pt>
                <c:pt idx="41">
                  <c:v>1.3565841501244518</c:v>
                </c:pt>
                <c:pt idx="42">
                  <c:v>1.3970931779401068</c:v>
                </c:pt>
                <c:pt idx="43">
                  <c:v>1.4376015457200115</c:v>
                </c:pt>
                <c:pt idx="44">
                  <c:v>1.478111763385801</c:v>
                </c:pt>
                <c:pt idx="45">
                  <c:v>1.5186205263520043</c:v>
                </c:pt>
                <c:pt idx="46">
                  <c:v>1.5591306627470711</c:v>
                </c:pt>
                <c:pt idx="47">
                  <c:v>1.5996396680245648</c:v>
                </c:pt>
                <c:pt idx="48">
                  <c:v>1.640148383320412</c:v>
                </c:pt>
                <c:pt idx="49">
                  <c:v>1.6806581677156143</c:v>
                </c:pt>
                <c:pt idx="50">
                  <c:v>1.7211673502578066</c:v>
                </c:pt>
                <c:pt idx="51">
                  <c:v>1.7616768067885622</c:v>
                </c:pt>
                <c:pt idx="52">
                  <c:v>1.8021858331398479</c:v>
                </c:pt>
                <c:pt idx="53">
                  <c:v>1.8426953411877032</c:v>
                </c:pt>
                <c:pt idx="54">
                  <c:v>1.8832047601484199</c:v>
                </c:pt>
                <c:pt idx="55">
                  <c:v>1.9237138182476652</c:v>
                </c:pt>
                <c:pt idx="56">
                  <c:v>1.964223319585465</c:v>
                </c:pt>
                <c:pt idx="57">
                  <c:v>2.0047339724822568</c:v>
                </c:pt>
                <c:pt idx="58">
                  <c:v>2.0452408071925232</c:v>
                </c:pt>
                <c:pt idx="59">
                  <c:v>2.085750679436948</c:v>
                </c:pt>
                <c:pt idx="60">
                  <c:v>2.1262613188638815</c:v>
                </c:pt>
                <c:pt idx="61">
                  <c:v>2.1667704294521917</c:v>
                </c:pt>
                <c:pt idx="62">
                  <c:v>2.2072788166067867</c:v>
                </c:pt>
                <c:pt idx="63">
                  <c:v>2.2477892042772956</c:v>
                </c:pt>
                <c:pt idx="64">
                  <c:v>2.2882984219543334</c:v>
                </c:pt>
                <c:pt idx="65">
                  <c:v>2.3288075701620898</c:v>
                </c:pt>
                <c:pt idx="66">
                  <c:v>2.3693160676513836</c:v>
                </c:pt>
                <c:pt idx="67">
                  <c:v>2.4098249587077403</c:v>
                </c:pt>
                <c:pt idx="68">
                  <c:v>2.4503353426332111</c:v>
                </c:pt>
                <c:pt idx="69">
                  <c:v>2.4908444353925017</c:v>
                </c:pt>
                <c:pt idx="70">
                  <c:v>2.5313537200005602</c:v>
                </c:pt>
                <c:pt idx="71">
                  <c:v>2.5718624959651888</c:v>
                </c:pt>
                <c:pt idx="72">
                  <c:v>2.6123716109930539</c:v>
                </c:pt>
                <c:pt idx="73">
                  <c:v>2.6528813586473108</c:v>
                </c:pt>
                <c:pt idx="74">
                  <c:v>2.693390108235592</c:v>
                </c:pt>
                <c:pt idx="75">
                  <c:v>2.733899916285718</c:v>
                </c:pt>
                <c:pt idx="76">
                  <c:v>2.7744089261006746</c:v>
                </c:pt>
                <c:pt idx="77">
                  <c:v>2.8149185018486924</c:v>
                </c:pt>
                <c:pt idx="78">
                  <c:v>2.8554276837387338</c:v>
                </c:pt>
                <c:pt idx="79">
                  <c:v>2.8959372059287132</c:v>
                </c:pt>
                <c:pt idx="80">
                  <c:v>2.9364463813980088</c:v>
                </c:pt>
                <c:pt idx="81">
                  <c:v>2.9769558258178885</c:v>
                </c:pt>
                <c:pt idx="82">
                  <c:v>3.0174632450213195</c:v>
                </c:pt>
                <c:pt idx="83">
                  <c:v>3.0579740319608084</c:v>
                </c:pt>
              </c:numCache>
            </c:numRef>
          </c:xVal>
          <c:yVal>
            <c:numRef>
              <c:f>'DT + 4 peak fitter'!$S$22:$S$218</c:f>
              <c:numCache>
                <c:formatCode>0.000</c:formatCode>
                <c:ptCount val="19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3.0286173398628885E-275</c:v>
                </c:pt>
                <c:pt idx="32">
                  <c:v>5.374737270207867E-236</c:v>
                </c:pt>
                <c:pt idx="33">
                  <c:v>9.1004533075684844E-200</c:v>
                </c:pt>
                <c:pt idx="34">
                  <c:v>1.4630231811433469E-166</c:v>
                </c:pt>
                <c:pt idx="35">
                  <c:v>2.2555589134752134E-136</c:v>
                </c:pt>
                <c:pt idx="36">
                  <c:v>3.2999079137350878E-109</c:v>
                </c:pt>
                <c:pt idx="37">
                  <c:v>4.6156889610588114E-85</c:v>
                </c:pt>
                <c:pt idx="38">
                  <c:v>6.1391568751751001E-64</c:v>
                </c:pt>
                <c:pt idx="39">
                  <c:v>7.7892695366304676E-46</c:v>
                </c:pt>
                <c:pt idx="40">
                  <c:v>9.437060438227781E-31</c:v>
                </c:pt>
                <c:pt idx="41">
                  <c:v>1.0884959374979084E-18</c:v>
                </c:pt>
                <c:pt idx="42">
                  <c:v>1.197140440497594E-9</c:v>
                </c:pt>
                <c:pt idx="43">
                  <c:v>1.2551060230010355E-3</c:v>
                </c:pt>
                <c:pt idx="44">
                  <c:v>1.2550837147779137</c:v>
                </c:pt>
                <c:pt idx="45">
                  <c:v>1.1962804890938059</c:v>
                </c:pt>
                <c:pt idx="46">
                  <c:v>1.0868485359988602E-3</c:v>
                </c:pt>
                <c:pt idx="47">
                  <c:v>9.4154624940216738E-10</c:v>
                </c:pt>
                <c:pt idx="48">
                  <c:v>7.7782875626746979E-19</c:v>
                </c:pt>
                <c:pt idx="49">
                  <c:v>6.122152634017801E-31</c:v>
                </c:pt>
                <c:pt idx="50">
                  <c:v>4.5956731650120788E-46</c:v>
                </c:pt>
                <c:pt idx="51">
                  <c:v>3.2879757725713525E-64</c:v>
                </c:pt>
                <c:pt idx="52">
                  <c:v>2.2437551528227082E-85</c:v>
                </c:pt>
                <c:pt idx="53">
                  <c:v>1.4588393900112363E-109</c:v>
                </c:pt>
                <c:pt idx="54">
                  <c:v>9.0431876899754725E-137</c:v>
                </c:pt>
                <c:pt idx="55">
                  <c:v>5.3474965918761615E-167</c:v>
                </c:pt>
                <c:pt idx="56">
                  <c:v>3.012209381031231E-200</c:v>
                </c:pt>
                <c:pt idx="57">
                  <c:v>1.6134878746996515E-236</c:v>
                </c:pt>
                <c:pt idx="58">
                  <c:v>8.3088340526701557E-276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A98-4AE9-A257-9449DECE1548}"/>
            </c:ext>
          </c:extLst>
        </c:ser>
        <c:ser>
          <c:idx val="2"/>
          <c:order val="2"/>
          <c:tx>
            <c:strRef>
              <c:f>'DT + 4 peak fitter'!$T$21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'DT + 4 peak fitter'!$K$22:$K$218</c:f>
              <c:numCache>
                <c:formatCode>0.000</c:formatCode>
                <c:ptCount val="197"/>
                <c:pt idx="0">
                  <c:v>-0.30429772992713883</c:v>
                </c:pt>
                <c:pt idx="1">
                  <c:v>-0.26378841106513984</c:v>
                </c:pt>
                <c:pt idx="2">
                  <c:v>-0.2232792078405138</c:v>
                </c:pt>
                <c:pt idx="3">
                  <c:v>-0.18276990030958323</c:v>
                </c:pt>
                <c:pt idx="4">
                  <c:v>-0.14226054322481577</c:v>
                </c:pt>
                <c:pt idx="5">
                  <c:v>-0.10175104862765279</c:v>
                </c:pt>
                <c:pt idx="6">
                  <c:v>-6.1241678547164231E-2</c:v>
                </c:pt>
                <c:pt idx="7">
                  <c:v>-2.073259634857829E-2</c:v>
                </c:pt>
                <c:pt idx="8">
                  <c:v>1.9776580809181432E-2</c:v>
                </c:pt>
                <c:pt idx="9">
                  <c:v>6.0286009511388572E-2</c:v>
                </c:pt>
                <c:pt idx="10">
                  <c:v>0.10079429245923367</c:v>
                </c:pt>
                <c:pt idx="11">
                  <c:v>0.14130550723098614</c:v>
                </c:pt>
                <c:pt idx="12">
                  <c:v>0.18181501499947436</c:v>
                </c:pt>
                <c:pt idx="13">
                  <c:v>0.22232360807931406</c:v>
                </c:pt>
                <c:pt idx="14">
                  <c:v>0.26283300596996606</c:v>
                </c:pt>
                <c:pt idx="15">
                  <c:v>0.30334295806938899</c:v>
                </c:pt>
                <c:pt idx="16">
                  <c:v>0.34385152549131104</c:v>
                </c:pt>
                <c:pt idx="17">
                  <c:v>0.38436058361166509</c:v>
                </c:pt>
                <c:pt idx="18">
                  <c:v>0.42487020767853007</c:v>
                </c:pt>
                <c:pt idx="19">
                  <c:v>0.46537987681849208</c:v>
                </c:pt>
                <c:pt idx="20">
                  <c:v>0.5058890069588079</c:v>
                </c:pt>
                <c:pt idx="21">
                  <c:v>0.54639828591864836</c:v>
                </c:pt>
                <c:pt idx="22">
                  <c:v>0.58690671990868948</c:v>
                </c:pt>
                <c:pt idx="23">
                  <c:v>0.62741604338532819</c:v>
                </c:pt>
                <c:pt idx="24">
                  <c:v>0.66792528306193333</c:v>
                </c:pt>
                <c:pt idx="25">
                  <c:v>0.70843534804740504</c:v>
                </c:pt>
                <c:pt idx="26">
                  <c:v>0.74894428141565272</c:v>
                </c:pt>
                <c:pt idx="27">
                  <c:v>0.78945378938788502</c:v>
                </c:pt>
                <c:pt idx="28">
                  <c:v>0.82996275683111476</c:v>
                </c:pt>
                <c:pt idx="29">
                  <c:v>0.8704723802772758</c:v>
                </c:pt>
                <c:pt idx="30">
                  <c:v>0.91098119073670514</c:v>
                </c:pt>
                <c:pt idx="31">
                  <c:v>0.95149051506694859</c:v>
                </c:pt>
                <c:pt idx="32">
                  <c:v>0.99200002520617003</c:v>
                </c:pt>
                <c:pt idx="33">
                  <c:v>1.0325099721705726</c:v>
                </c:pt>
                <c:pt idx="34">
                  <c:v>1.0730177835261887</c:v>
                </c:pt>
                <c:pt idx="35">
                  <c:v>1.1135289044944729</c:v>
                </c:pt>
                <c:pt idx="36">
                  <c:v>1.154037288059661</c:v>
                </c:pt>
                <c:pt idx="37">
                  <c:v>1.1945476411411884</c:v>
                </c:pt>
                <c:pt idx="38">
                  <c:v>1.23505602104742</c:v>
                </c:pt>
                <c:pt idx="39">
                  <c:v>1.2755647150698499</c:v>
                </c:pt>
                <c:pt idx="40">
                  <c:v>1.3160752348383968</c:v>
                </c:pt>
                <c:pt idx="41">
                  <c:v>1.3565841501244518</c:v>
                </c:pt>
                <c:pt idx="42">
                  <c:v>1.3970931779401068</c:v>
                </c:pt>
                <c:pt idx="43">
                  <c:v>1.4376015457200115</c:v>
                </c:pt>
                <c:pt idx="44">
                  <c:v>1.478111763385801</c:v>
                </c:pt>
                <c:pt idx="45">
                  <c:v>1.5186205263520043</c:v>
                </c:pt>
                <c:pt idx="46">
                  <c:v>1.5591306627470711</c:v>
                </c:pt>
                <c:pt idx="47">
                  <c:v>1.5996396680245648</c:v>
                </c:pt>
                <c:pt idx="48">
                  <c:v>1.640148383320412</c:v>
                </c:pt>
                <c:pt idx="49">
                  <c:v>1.6806581677156143</c:v>
                </c:pt>
                <c:pt idx="50">
                  <c:v>1.7211673502578066</c:v>
                </c:pt>
                <c:pt idx="51">
                  <c:v>1.7616768067885622</c:v>
                </c:pt>
                <c:pt idx="52">
                  <c:v>1.8021858331398479</c:v>
                </c:pt>
                <c:pt idx="53">
                  <c:v>1.8426953411877032</c:v>
                </c:pt>
                <c:pt idx="54">
                  <c:v>1.8832047601484199</c:v>
                </c:pt>
                <c:pt idx="55">
                  <c:v>1.9237138182476652</c:v>
                </c:pt>
                <c:pt idx="56">
                  <c:v>1.964223319585465</c:v>
                </c:pt>
                <c:pt idx="57">
                  <c:v>2.0047339724822568</c:v>
                </c:pt>
                <c:pt idx="58">
                  <c:v>2.0452408071925232</c:v>
                </c:pt>
                <c:pt idx="59">
                  <c:v>2.085750679436948</c:v>
                </c:pt>
                <c:pt idx="60">
                  <c:v>2.1262613188638815</c:v>
                </c:pt>
                <c:pt idx="61">
                  <c:v>2.1667704294521917</c:v>
                </c:pt>
                <c:pt idx="62">
                  <c:v>2.2072788166067867</c:v>
                </c:pt>
                <c:pt idx="63">
                  <c:v>2.2477892042772956</c:v>
                </c:pt>
                <c:pt idx="64">
                  <c:v>2.2882984219543334</c:v>
                </c:pt>
                <c:pt idx="65">
                  <c:v>2.3288075701620898</c:v>
                </c:pt>
                <c:pt idx="66">
                  <c:v>2.3693160676513836</c:v>
                </c:pt>
                <c:pt idx="67">
                  <c:v>2.4098249587077403</c:v>
                </c:pt>
                <c:pt idx="68">
                  <c:v>2.4503353426332111</c:v>
                </c:pt>
                <c:pt idx="69">
                  <c:v>2.4908444353925017</c:v>
                </c:pt>
                <c:pt idx="70">
                  <c:v>2.5313537200005602</c:v>
                </c:pt>
                <c:pt idx="71">
                  <c:v>2.5718624959651888</c:v>
                </c:pt>
                <c:pt idx="72">
                  <c:v>2.6123716109930539</c:v>
                </c:pt>
                <c:pt idx="73">
                  <c:v>2.6528813586473108</c:v>
                </c:pt>
                <c:pt idx="74">
                  <c:v>2.693390108235592</c:v>
                </c:pt>
                <c:pt idx="75">
                  <c:v>2.733899916285718</c:v>
                </c:pt>
                <c:pt idx="76">
                  <c:v>2.7744089261006746</c:v>
                </c:pt>
                <c:pt idx="77">
                  <c:v>2.8149185018486924</c:v>
                </c:pt>
                <c:pt idx="78">
                  <c:v>2.8554276837387338</c:v>
                </c:pt>
                <c:pt idx="79">
                  <c:v>2.8959372059287132</c:v>
                </c:pt>
                <c:pt idx="80">
                  <c:v>2.9364463813980088</c:v>
                </c:pt>
                <c:pt idx="81">
                  <c:v>2.9769558258178885</c:v>
                </c:pt>
                <c:pt idx="82">
                  <c:v>3.0174632450213195</c:v>
                </c:pt>
                <c:pt idx="83">
                  <c:v>3.0579740319608084</c:v>
                </c:pt>
              </c:numCache>
            </c:numRef>
          </c:xVal>
          <c:yVal>
            <c:numRef>
              <c:f>'DT + 4 peak fitter'!$T$22:$T$218</c:f>
              <c:numCache>
                <c:formatCode>0.000</c:formatCode>
                <c:ptCount val="19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9.0636194347574945E-293</c:v>
                </c:pt>
                <c:pt idx="15">
                  <c:v>3.4720547253225074E-275</c:v>
                </c:pt>
                <c:pt idx="16">
                  <c:v>3.7876437238137443E-258</c:v>
                </c:pt>
                <c:pt idx="17">
                  <c:v>1.1788435082037951E-241</c:v>
                </c:pt>
                <c:pt idx="18">
                  <c:v>1.0467837767734026E-225</c:v>
                </c:pt>
                <c:pt idx="19">
                  <c:v>2.650661126103264E-210</c:v>
                </c:pt>
                <c:pt idx="20">
                  <c:v>1.9130913584194393E-195</c:v>
                </c:pt>
                <c:pt idx="21">
                  <c:v>3.9378724513991455E-181</c:v>
                </c:pt>
                <c:pt idx="22">
                  <c:v>2.3099092378446197E-167</c:v>
                </c:pt>
                <c:pt idx="23">
                  <c:v>3.8665545752486825E-154</c:v>
                </c:pt>
                <c:pt idx="24">
                  <c:v>1.8455055627734367E-141</c:v>
                </c:pt>
                <c:pt idx="25">
                  <c:v>2.5132641356778531E-129</c:v>
                </c:pt>
                <c:pt idx="26">
                  <c:v>9.7524220086449598E-118</c:v>
                </c:pt>
                <c:pt idx="27">
                  <c:v>1.079537598613989E-106</c:v>
                </c:pt>
                <c:pt idx="28">
                  <c:v>3.4065070155272328E-96</c:v>
                </c:pt>
                <c:pt idx="29">
                  <c:v>3.0664424377729451E-86</c:v>
                </c:pt>
                <c:pt idx="30">
                  <c:v>7.8678587792832359E-77</c:v>
                </c:pt>
                <c:pt idx="31">
                  <c:v>5.7582264288593868E-68</c:v>
                </c:pt>
                <c:pt idx="32">
                  <c:v>1.2018366901168805E-59</c:v>
                </c:pt>
                <c:pt idx="33">
                  <c:v>7.1542762220104848E-52</c:v>
                </c:pt>
                <c:pt idx="34">
                  <c:v>1.2133610448293842E-44</c:v>
                </c:pt>
                <c:pt idx="35">
                  <c:v>5.8757946452661163E-38</c:v>
                </c:pt>
                <c:pt idx="36">
                  <c:v>8.1056150451675398E-32</c:v>
                </c:pt>
                <c:pt idx="37">
                  <c:v>3.190634443174208E-26</c:v>
                </c:pt>
                <c:pt idx="38">
                  <c:v>3.5792774346222473E-21</c:v>
                </c:pt>
                <c:pt idx="39">
                  <c:v>1.1451424951229625E-16</c:v>
                </c:pt>
                <c:pt idx="40">
                  <c:v>1.0451881826052937E-12</c:v>
                </c:pt>
                <c:pt idx="41">
                  <c:v>2.7193207406824286E-9</c:v>
                </c:pt>
                <c:pt idx="42">
                  <c:v>2.0175867988755146E-6</c:v>
                </c:pt>
                <c:pt idx="43">
                  <c:v>4.2684104372913123E-4</c:v>
                </c:pt>
                <c:pt idx="44">
                  <c:v>2.5756233231212171E-2</c:v>
                </c:pt>
                <c:pt idx="45">
                  <c:v>0.44312630291133254</c:v>
                </c:pt>
                <c:pt idx="46">
                  <c:v>2.1741505862296013</c:v>
                </c:pt>
                <c:pt idx="47">
                  <c:v>3.0417325682039809</c:v>
                </c:pt>
                <c:pt idx="48">
                  <c:v>1.2135382013210685</c:v>
                </c:pt>
                <c:pt idx="49">
                  <c:v>0.1380567942493634</c:v>
                </c:pt>
                <c:pt idx="50">
                  <c:v>4.4788192436369693E-3</c:v>
                </c:pt>
                <c:pt idx="51">
                  <c:v>4.1432880671069997E-5</c:v>
                </c:pt>
                <c:pt idx="52">
                  <c:v>1.0930526226353376E-7</c:v>
                </c:pt>
                <c:pt idx="53">
                  <c:v>8.2222801979658094E-11</c:v>
                </c:pt>
                <c:pt idx="54">
                  <c:v>1.7637410612890568E-14</c:v>
                </c:pt>
                <c:pt idx="55">
                  <c:v>1.078952736989963E-18</c:v>
                </c:pt>
                <c:pt idx="56">
                  <c:v>1.8819572770032364E-23</c:v>
                </c:pt>
                <c:pt idx="57">
                  <c:v>9.3571041209151752E-29</c:v>
                </c:pt>
                <c:pt idx="58">
                  <c:v>1.3283176644228435E-34</c:v>
                </c:pt>
                <c:pt idx="59">
                  <c:v>5.37176779777086E-41</c:v>
                </c:pt>
                <c:pt idx="60">
                  <c:v>6.1925403606193213E-48</c:v>
                </c:pt>
                <c:pt idx="61">
                  <c:v>2.0368797883045011E-55</c:v>
                </c:pt>
                <c:pt idx="62">
                  <c:v>1.9111886578880103E-63</c:v>
                </c:pt>
                <c:pt idx="63">
                  <c:v>5.1087864214632153E-72</c:v>
                </c:pt>
                <c:pt idx="64">
                  <c:v>3.8963876726109371E-81</c:v>
                </c:pt>
                <c:pt idx="65">
                  <c:v>8.4745004712696713E-91</c:v>
                </c:pt>
                <c:pt idx="66">
                  <c:v>5.2580748573833177E-101</c:v>
                </c:pt>
                <c:pt idx="67">
                  <c:v>9.301268490134391E-112</c:v>
                </c:pt>
                <c:pt idx="68">
                  <c:v>4.6873837011933484E-123</c:v>
                </c:pt>
                <c:pt idx="69">
                  <c:v>6.7416171532146022E-135</c:v>
                </c:pt>
                <c:pt idx="70">
                  <c:v>2.7645953188381674E-147</c:v>
                </c:pt>
                <c:pt idx="71">
                  <c:v>3.2341007477004196E-160</c:v>
                </c:pt>
                <c:pt idx="72">
                  <c:v>1.078605965965682E-173</c:v>
                </c:pt>
                <c:pt idx="73">
                  <c:v>1.025279130447149E-187</c:v>
                </c:pt>
                <c:pt idx="74">
                  <c:v>2.7813988010256073E-202</c:v>
                </c:pt>
                <c:pt idx="75">
                  <c:v>2.149737972758381E-217</c:v>
                </c:pt>
                <c:pt idx="76">
                  <c:v>4.7412874686930618E-233</c:v>
                </c:pt>
                <c:pt idx="77">
                  <c:v>2.9803892435615881E-249</c:v>
                </c:pt>
                <c:pt idx="78">
                  <c:v>5.3443638606640879E-266</c:v>
                </c:pt>
                <c:pt idx="79">
                  <c:v>2.7318884590941163E-283</c:v>
                </c:pt>
                <c:pt idx="80">
                  <c:v>3.9835218654754249E-301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A98-4AE9-A257-9449DECE1548}"/>
            </c:ext>
          </c:extLst>
        </c:ser>
        <c:ser>
          <c:idx val="3"/>
          <c:order val="3"/>
          <c:tx>
            <c:strRef>
              <c:f>'DT + 4 peak fitter'!$U$21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'DT + 4 peak fitter'!$K$22:$K$218</c:f>
              <c:numCache>
                <c:formatCode>0.000</c:formatCode>
                <c:ptCount val="197"/>
                <c:pt idx="0">
                  <c:v>-0.30429772992713883</c:v>
                </c:pt>
                <c:pt idx="1">
                  <c:v>-0.26378841106513984</c:v>
                </c:pt>
                <c:pt idx="2">
                  <c:v>-0.2232792078405138</c:v>
                </c:pt>
                <c:pt idx="3">
                  <c:v>-0.18276990030958323</c:v>
                </c:pt>
                <c:pt idx="4">
                  <c:v>-0.14226054322481577</c:v>
                </c:pt>
                <c:pt idx="5">
                  <c:v>-0.10175104862765279</c:v>
                </c:pt>
                <c:pt idx="6">
                  <c:v>-6.1241678547164231E-2</c:v>
                </c:pt>
                <c:pt idx="7">
                  <c:v>-2.073259634857829E-2</c:v>
                </c:pt>
                <c:pt idx="8">
                  <c:v>1.9776580809181432E-2</c:v>
                </c:pt>
                <c:pt idx="9">
                  <c:v>6.0286009511388572E-2</c:v>
                </c:pt>
                <c:pt idx="10">
                  <c:v>0.10079429245923367</c:v>
                </c:pt>
                <c:pt idx="11">
                  <c:v>0.14130550723098614</c:v>
                </c:pt>
                <c:pt idx="12">
                  <c:v>0.18181501499947436</c:v>
                </c:pt>
                <c:pt idx="13">
                  <c:v>0.22232360807931406</c:v>
                </c:pt>
                <c:pt idx="14">
                  <c:v>0.26283300596996606</c:v>
                </c:pt>
                <c:pt idx="15">
                  <c:v>0.30334295806938899</c:v>
                </c:pt>
                <c:pt idx="16">
                  <c:v>0.34385152549131104</c:v>
                </c:pt>
                <c:pt idx="17">
                  <c:v>0.38436058361166509</c:v>
                </c:pt>
                <c:pt idx="18">
                  <c:v>0.42487020767853007</c:v>
                </c:pt>
                <c:pt idx="19">
                  <c:v>0.46537987681849208</c:v>
                </c:pt>
                <c:pt idx="20">
                  <c:v>0.5058890069588079</c:v>
                </c:pt>
                <c:pt idx="21">
                  <c:v>0.54639828591864836</c:v>
                </c:pt>
                <c:pt idx="22">
                  <c:v>0.58690671990868948</c:v>
                </c:pt>
                <c:pt idx="23">
                  <c:v>0.62741604338532819</c:v>
                </c:pt>
                <c:pt idx="24">
                  <c:v>0.66792528306193333</c:v>
                </c:pt>
                <c:pt idx="25">
                  <c:v>0.70843534804740504</c:v>
                </c:pt>
                <c:pt idx="26">
                  <c:v>0.74894428141565272</c:v>
                </c:pt>
                <c:pt idx="27">
                  <c:v>0.78945378938788502</c:v>
                </c:pt>
                <c:pt idx="28">
                  <c:v>0.82996275683111476</c:v>
                </c:pt>
                <c:pt idx="29">
                  <c:v>0.8704723802772758</c:v>
                </c:pt>
                <c:pt idx="30">
                  <c:v>0.91098119073670514</c:v>
                </c:pt>
                <c:pt idx="31">
                  <c:v>0.95149051506694859</c:v>
                </c:pt>
                <c:pt idx="32">
                  <c:v>0.99200002520617003</c:v>
                </c:pt>
                <c:pt idx="33">
                  <c:v>1.0325099721705726</c:v>
                </c:pt>
                <c:pt idx="34">
                  <c:v>1.0730177835261887</c:v>
                </c:pt>
                <c:pt idx="35">
                  <c:v>1.1135289044944729</c:v>
                </c:pt>
                <c:pt idx="36">
                  <c:v>1.154037288059661</c:v>
                </c:pt>
                <c:pt idx="37">
                  <c:v>1.1945476411411884</c:v>
                </c:pt>
                <c:pt idx="38">
                  <c:v>1.23505602104742</c:v>
                </c:pt>
                <c:pt idx="39">
                  <c:v>1.2755647150698499</c:v>
                </c:pt>
                <c:pt idx="40">
                  <c:v>1.3160752348383968</c:v>
                </c:pt>
                <c:pt idx="41">
                  <c:v>1.3565841501244518</c:v>
                </c:pt>
                <c:pt idx="42">
                  <c:v>1.3970931779401068</c:v>
                </c:pt>
                <c:pt idx="43">
                  <c:v>1.4376015457200115</c:v>
                </c:pt>
                <c:pt idx="44">
                  <c:v>1.478111763385801</c:v>
                </c:pt>
                <c:pt idx="45">
                  <c:v>1.5186205263520043</c:v>
                </c:pt>
                <c:pt idx="46">
                  <c:v>1.5591306627470711</c:v>
                </c:pt>
                <c:pt idx="47">
                  <c:v>1.5996396680245648</c:v>
                </c:pt>
                <c:pt idx="48">
                  <c:v>1.640148383320412</c:v>
                </c:pt>
                <c:pt idx="49">
                  <c:v>1.6806581677156143</c:v>
                </c:pt>
                <c:pt idx="50">
                  <c:v>1.7211673502578066</c:v>
                </c:pt>
                <c:pt idx="51">
                  <c:v>1.7616768067885622</c:v>
                </c:pt>
                <c:pt idx="52">
                  <c:v>1.8021858331398479</c:v>
                </c:pt>
                <c:pt idx="53">
                  <c:v>1.8426953411877032</c:v>
                </c:pt>
                <c:pt idx="54">
                  <c:v>1.8832047601484199</c:v>
                </c:pt>
                <c:pt idx="55">
                  <c:v>1.9237138182476652</c:v>
                </c:pt>
                <c:pt idx="56">
                  <c:v>1.964223319585465</c:v>
                </c:pt>
                <c:pt idx="57">
                  <c:v>2.0047339724822568</c:v>
                </c:pt>
                <c:pt idx="58">
                  <c:v>2.0452408071925232</c:v>
                </c:pt>
                <c:pt idx="59">
                  <c:v>2.085750679436948</c:v>
                </c:pt>
                <c:pt idx="60">
                  <c:v>2.1262613188638815</c:v>
                </c:pt>
                <c:pt idx="61">
                  <c:v>2.1667704294521917</c:v>
                </c:pt>
                <c:pt idx="62">
                  <c:v>2.2072788166067867</c:v>
                </c:pt>
                <c:pt idx="63">
                  <c:v>2.2477892042772956</c:v>
                </c:pt>
                <c:pt idx="64">
                  <c:v>2.2882984219543334</c:v>
                </c:pt>
                <c:pt idx="65">
                  <c:v>2.3288075701620898</c:v>
                </c:pt>
                <c:pt idx="66">
                  <c:v>2.3693160676513836</c:v>
                </c:pt>
                <c:pt idx="67">
                  <c:v>2.4098249587077403</c:v>
                </c:pt>
                <c:pt idx="68">
                  <c:v>2.4503353426332111</c:v>
                </c:pt>
                <c:pt idx="69">
                  <c:v>2.4908444353925017</c:v>
                </c:pt>
                <c:pt idx="70">
                  <c:v>2.5313537200005602</c:v>
                </c:pt>
                <c:pt idx="71">
                  <c:v>2.5718624959651888</c:v>
                </c:pt>
                <c:pt idx="72">
                  <c:v>2.6123716109930539</c:v>
                </c:pt>
                <c:pt idx="73">
                  <c:v>2.6528813586473108</c:v>
                </c:pt>
                <c:pt idx="74">
                  <c:v>2.693390108235592</c:v>
                </c:pt>
                <c:pt idx="75">
                  <c:v>2.733899916285718</c:v>
                </c:pt>
                <c:pt idx="76">
                  <c:v>2.7744089261006746</c:v>
                </c:pt>
                <c:pt idx="77">
                  <c:v>2.8149185018486924</c:v>
                </c:pt>
                <c:pt idx="78">
                  <c:v>2.8554276837387338</c:v>
                </c:pt>
                <c:pt idx="79">
                  <c:v>2.8959372059287132</c:v>
                </c:pt>
                <c:pt idx="80">
                  <c:v>2.9364463813980088</c:v>
                </c:pt>
                <c:pt idx="81">
                  <c:v>2.9769558258178885</c:v>
                </c:pt>
                <c:pt idx="82">
                  <c:v>3.0174632450213195</c:v>
                </c:pt>
                <c:pt idx="83">
                  <c:v>3.0579740319608084</c:v>
                </c:pt>
              </c:numCache>
            </c:numRef>
          </c:xVal>
          <c:yVal>
            <c:numRef>
              <c:f>'DT + 4 peak fitter'!$U$22:$U$105</c:f>
              <c:numCache>
                <c:formatCode>0.000</c:formatCode>
                <c:ptCount val="8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3.5085594360893008E-290</c:v>
                </c:pt>
                <c:pt idx="22">
                  <c:v>5.0861916968255034E-271</c:v>
                </c:pt>
                <c:pt idx="23">
                  <c:v>1.6339656910894134E-252</c:v>
                </c:pt>
                <c:pt idx="24">
                  <c:v>1.1620244823783583E-234</c:v>
                </c:pt>
                <c:pt idx="25">
                  <c:v>1.8310171557028451E-217</c:v>
                </c:pt>
                <c:pt idx="26">
                  <c:v>6.3804455253904101E-201</c:v>
                </c:pt>
                <c:pt idx="27">
                  <c:v>4.9249441427269069E-185</c:v>
                </c:pt>
                <c:pt idx="28">
                  <c:v>8.4121140471918774E-170</c:v>
                </c:pt>
                <c:pt idx="29">
                  <c:v>3.182802297725659E-155</c:v>
                </c:pt>
                <c:pt idx="30">
                  <c:v>2.6643422629462648E-141</c:v>
                </c:pt>
                <c:pt idx="31">
                  <c:v>4.9398014729146152E-128</c:v>
                </c:pt>
                <c:pt idx="32">
                  <c:v>2.0278867183469188E-115</c:v>
                </c:pt>
                <c:pt idx="33">
                  <c:v>1.843553141766379E-103</c:v>
                </c:pt>
                <c:pt idx="34">
                  <c:v>3.705332707389833E-92</c:v>
                </c:pt>
                <c:pt idx="35">
                  <c:v>1.6521492899816171E-81</c:v>
                </c:pt>
                <c:pt idx="36">
                  <c:v>1.6282400459137986E-71</c:v>
                </c:pt>
                <c:pt idx="37">
                  <c:v>3.556431820487763E-62</c:v>
                </c:pt>
                <c:pt idx="38">
                  <c:v>1.7180214878959641E-53</c:v>
                </c:pt>
                <c:pt idx="39">
                  <c:v>1.8377706533377688E-45</c:v>
                </c:pt>
                <c:pt idx="40">
                  <c:v>4.3556240212342544E-38</c:v>
                </c:pt>
                <c:pt idx="41">
                  <c:v>2.2838942166533889E-31</c:v>
                </c:pt>
                <c:pt idx="42">
                  <c:v>2.6514845977145164E-25</c:v>
                </c:pt>
                <c:pt idx="43">
                  <c:v>6.8137683857622275E-20</c:v>
                </c:pt>
                <c:pt idx="44">
                  <c:v>3.8786188936988924E-15</c:v>
                </c:pt>
                <c:pt idx="45">
                  <c:v>4.8860830336525941E-11</c:v>
                </c:pt>
                <c:pt idx="46">
                  <c:v>1.3630971285752591E-7</c:v>
                </c:pt>
                <c:pt idx="47">
                  <c:v>8.4169760237182506E-5</c:v>
                </c:pt>
                <c:pt idx="48">
                  <c:v>1.1506443467147137E-2</c:v>
                </c:pt>
                <c:pt idx="49">
                  <c:v>0.34828488034859184</c:v>
                </c:pt>
                <c:pt idx="50">
                  <c:v>2.3338030990275831</c:v>
                </c:pt>
                <c:pt idx="51">
                  <c:v>3.4622282215700015</c:v>
                </c:pt>
                <c:pt idx="52">
                  <c:v>1.1371293546573948</c:v>
                </c:pt>
                <c:pt idx="53">
                  <c:v>8.2682693222315362E-2</c:v>
                </c:pt>
                <c:pt idx="54">
                  <c:v>1.3309950584765823E-3</c:v>
                </c:pt>
                <c:pt idx="55">
                  <c:v>4.7437118191194628E-6</c:v>
                </c:pt>
                <c:pt idx="56">
                  <c:v>3.7427393844469246E-9</c:v>
                </c:pt>
                <c:pt idx="57">
                  <c:v>6.5357794014282232E-13</c:v>
                </c:pt>
                <c:pt idx="58">
                  <c:v>2.5291079105811434E-17</c:v>
                </c:pt>
                <c:pt idx="59">
                  <c:v>2.1650685934902139E-22</c:v>
                </c:pt>
                <c:pt idx="60">
                  <c:v>4.1020602518925364E-28</c:v>
                </c:pt>
                <c:pt idx="61">
                  <c:v>1.7214772423878993E-34</c:v>
                </c:pt>
                <c:pt idx="62">
                  <c:v>1.5999161970307935E-41</c:v>
                </c:pt>
                <c:pt idx="63">
                  <c:v>3.2891680975615014E-49</c:v>
                </c:pt>
                <c:pt idx="64">
                  <c:v>1.4977842764518948E-57</c:v>
                </c:pt>
                <c:pt idx="65">
                  <c:v>1.5100463003950733E-66</c:v>
                </c:pt>
                <c:pt idx="66">
                  <c:v>3.3717518792634297E-76</c:v>
                </c:pt>
                <c:pt idx="67">
                  <c:v>1.6664900903185879E-86</c:v>
                </c:pt>
                <c:pt idx="68">
                  <c:v>1.8218231865695356E-97</c:v>
                </c:pt>
                <c:pt idx="69">
                  <c:v>4.4128024965650161E-109</c:v>
                </c:pt>
                <c:pt idx="70">
                  <c:v>2.3660773572159833E-121</c:v>
                </c:pt>
                <c:pt idx="71">
                  <c:v>2.8097613928664246E-134</c:v>
                </c:pt>
                <c:pt idx="72">
                  <c:v>7.3853252050929564E-148</c:v>
                </c:pt>
                <c:pt idx="73">
                  <c:v>4.2954385721409026E-162</c:v>
                </c:pt>
                <c:pt idx="74">
                  <c:v>5.5356038602984675E-177</c:v>
                </c:pt>
                <c:pt idx="75">
                  <c:v>1.5779190222200239E-192</c:v>
                </c:pt>
                <c:pt idx="76">
                  <c:v>9.9648968911356859E-209</c:v>
                </c:pt>
                <c:pt idx="77">
                  <c:v>1.3924813789847039E-225</c:v>
                </c:pt>
                <c:pt idx="78">
                  <c:v>4.30952730922441E-243</c:v>
                </c:pt>
                <c:pt idx="79">
                  <c:v>2.9517359466031881E-261</c:v>
                </c:pt>
                <c:pt idx="80">
                  <c:v>4.4775579071492056E-280</c:v>
                </c:pt>
                <c:pt idx="81">
                  <c:v>1.5032687386312176E-299</c:v>
                </c:pt>
                <c:pt idx="82">
                  <c:v>0</c:v>
                </c:pt>
                <c:pt idx="8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A98-4AE9-A257-9449DECE1548}"/>
            </c:ext>
          </c:extLst>
        </c:ser>
        <c:ser>
          <c:idx val="5"/>
          <c:order val="4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'DT + 4 peak fitter'!$K$22:$K$218</c:f>
              <c:numCache>
                <c:formatCode>0.000</c:formatCode>
                <c:ptCount val="197"/>
                <c:pt idx="0">
                  <c:v>-0.30429772992713883</c:v>
                </c:pt>
                <c:pt idx="1">
                  <c:v>-0.26378841106513984</c:v>
                </c:pt>
                <c:pt idx="2">
                  <c:v>-0.2232792078405138</c:v>
                </c:pt>
                <c:pt idx="3">
                  <c:v>-0.18276990030958323</c:v>
                </c:pt>
                <c:pt idx="4">
                  <c:v>-0.14226054322481577</c:v>
                </c:pt>
                <c:pt idx="5">
                  <c:v>-0.10175104862765279</c:v>
                </c:pt>
                <c:pt idx="6">
                  <c:v>-6.1241678547164231E-2</c:v>
                </c:pt>
                <c:pt idx="7">
                  <c:v>-2.073259634857829E-2</c:v>
                </c:pt>
                <c:pt idx="8">
                  <c:v>1.9776580809181432E-2</c:v>
                </c:pt>
                <c:pt idx="9">
                  <c:v>6.0286009511388572E-2</c:v>
                </c:pt>
                <c:pt idx="10">
                  <c:v>0.10079429245923367</c:v>
                </c:pt>
                <c:pt idx="11">
                  <c:v>0.14130550723098614</c:v>
                </c:pt>
                <c:pt idx="12">
                  <c:v>0.18181501499947436</c:v>
                </c:pt>
                <c:pt idx="13">
                  <c:v>0.22232360807931406</c:v>
                </c:pt>
                <c:pt idx="14">
                  <c:v>0.26283300596996606</c:v>
                </c:pt>
                <c:pt idx="15">
                  <c:v>0.30334295806938899</c:v>
                </c:pt>
                <c:pt idx="16">
                  <c:v>0.34385152549131104</c:v>
                </c:pt>
                <c:pt idx="17">
                  <c:v>0.38436058361166509</c:v>
                </c:pt>
                <c:pt idx="18">
                  <c:v>0.42487020767853007</c:v>
                </c:pt>
                <c:pt idx="19">
                  <c:v>0.46537987681849208</c:v>
                </c:pt>
                <c:pt idx="20">
                  <c:v>0.5058890069588079</c:v>
                </c:pt>
                <c:pt idx="21">
                  <c:v>0.54639828591864836</c:v>
                </c:pt>
                <c:pt idx="22">
                  <c:v>0.58690671990868948</c:v>
                </c:pt>
                <c:pt idx="23">
                  <c:v>0.62741604338532819</c:v>
                </c:pt>
                <c:pt idx="24">
                  <c:v>0.66792528306193333</c:v>
                </c:pt>
                <c:pt idx="25">
                  <c:v>0.70843534804740504</c:v>
                </c:pt>
                <c:pt idx="26">
                  <c:v>0.74894428141565272</c:v>
                </c:pt>
                <c:pt idx="27">
                  <c:v>0.78945378938788502</c:v>
                </c:pt>
                <c:pt idx="28">
                  <c:v>0.82996275683111476</c:v>
                </c:pt>
                <c:pt idx="29">
                  <c:v>0.8704723802772758</c:v>
                </c:pt>
                <c:pt idx="30">
                  <c:v>0.91098119073670514</c:v>
                </c:pt>
                <c:pt idx="31">
                  <c:v>0.95149051506694859</c:v>
                </c:pt>
                <c:pt idx="32">
                  <c:v>0.99200002520617003</c:v>
                </c:pt>
                <c:pt idx="33">
                  <c:v>1.0325099721705726</c:v>
                </c:pt>
                <c:pt idx="34">
                  <c:v>1.0730177835261887</c:v>
                </c:pt>
                <c:pt idx="35">
                  <c:v>1.1135289044944729</c:v>
                </c:pt>
                <c:pt idx="36">
                  <c:v>1.154037288059661</c:v>
                </c:pt>
                <c:pt idx="37">
                  <c:v>1.1945476411411884</c:v>
                </c:pt>
                <c:pt idx="38">
                  <c:v>1.23505602104742</c:v>
                </c:pt>
                <c:pt idx="39">
                  <c:v>1.2755647150698499</c:v>
                </c:pt>
                <c:pt idx="40">
                  <c:v>1.3160752348383968</c:v>
                </c:pt>
                <c:pt idx="41">
                  <c:v>1.3565841501244518</c:v>
                </c:pt>
                <c:pt idx="42">
                  <c:v>1.3970931779401068</c:v>
                </c:pt>
                <c:pt idx="43">
                  <c:v>1.4376015457200115</c:v>
                </c:pt>
                <c:pt idx="44">
                  <c:v>1.478111763385801</c:v>
                </c:pt>
                <c:pt idx="45">
                  <c:v>1.5186205263520043</c:v>
                </c:pt>
                <c:pt idx="46">
                  <c:v>1.5591306627470711</c:v>
                </c:pt>
                <c:pt idx="47">
                  <c:v>1.5996396680245648</c:v>
                </c:pt>
                <c:pt idx="48">
                  <c:v>1.640148383320412</c:v>
                </c:pt>
                <c:pt idx="49">
                  <c:v>1.6806581677156143</c:v>
                </c:pt>
                <c:pt idx="50">
                  <c:v>1.7211673502578066</c:v>
                </c:pt>
                <c:pt idx="51">
                  <c:v>1.7616768067885622</c:v>
                </c:pt>
                <c:pt idx="52">
                  <c:v>1.8021858331398479</c:v>
                </c:pt>
                <c:pt idx="53">
                  <c:v>1.8426953411877032</c:v>
                </c:pt>
                <c:pt idx="54">
                  <c:v>1.8832047601484199</c:v>
                </c:pt>
                <c:pt idx="55">
                  <c:v>1.9237138182476652</c:v>
                </c:pt>
                <c:pt idx="56">
                  <c:v>1.964223319585465</c:v>
                </c:pt>
                <c:pt idx="57">
                  <c:v>2.0047339724822568</c:v>
                </c:pt>
                <c:pt idx="58">
                  <c:v>2.0452408071925232</c:v>
                </c:pt>
                <c:pt idx="59">
                  <c:v>2.085750679436948</c:v>
                </c:pt>
                <c:pt idx="60">
                  <c:v>2.1262613188638815</c:v>
                </c:pt>
                <c:pt idx="61">
                  <c:v>2.1667704294521917</c:v>
                </c:pt>
                <c:pt idx="62">
                  <c:v>2.2072788166067867</c:v>
                </c:pt>
                <c:pt idx="63">
                  <c:v>2.2477892042772956</c:v>
                </c:pt>
                <c:pt idx="64">
                  <c:v>2.2882984219543334</c:v>
                </c:pt>
                <c:pt idx="65">
                  <c:v>2.3288075701620898</c:v>
                </c:pt>
                <c:pt idx="66">
                  <c:v>2.3693160676513836</c:v>
                </c:pt>
                <c:pt idx="67">
                  <c:v>2.4098249587077403</c:v>
                </c:pt>
                <c:pt idx="68">
                  <c:v>2.4503353426332111</c:v>
                </c:pt>
                <c:pt idx="69">
                  <c:v>2.4908444353925017</c:v>
                </c:pt>
                <c:pt idx="70">
                  <c:v>2.5313537200005602</c:v>
                </c:pt>
                <c:pt idx="71">
                  <c:v>2.5718624959651888</c:v>
                </c:pt>
                <c:pt idx="72">
                  <c:v>2.6123716109930539</c:v>
                </c:pt>
                <c:pt idx="73">
                  <c:v>2.6528813586473108</c:v>
                </c:pt>
                <c:pt idx="74">
                  <c:v>2.693390108235592</c:v>
                </c:pt>
                <c:pt idx="75">
                  <c:v>2.733899916285718</c:v>
                </c:pt>
                <c:pt idx="76">
                  <c:v>2.7744089261006746</c:v>
                </c:pt>
                <c:pt idx="77">
                  <c:v>2.8149185018486924</c:v>
                </c:pt>
                <c:pt idx="78">
                  <c:v>2.8554276837387338</c:v>
                </c:pt>
                <c:pt idx="79">
                  <c:v>2.8959372059287132</c:v>
                </c:pt>
                <c:pt idx="80">
                  <c:v>2.9364463813980088</c:v>
                </c:pt>
                <c:pt idx="81">
                  <c:v>2.9769558258178885</c:v>
                </c:pt>
                <c:pt idx="82">
                  <c:v>3.0174632450213195</c:v>
                </c:pt>
                <c:pt idx="83">
                  <c:v>3.0579740319608084</c:v>
                </c:pt>
              </c:numCache>
            </c:numRef>
          </c:xVal>
          <c:yVal>
            <c:numRef>
              <c:f>'DT + 4 peak fitter'!$W$22:$W$225</c:f>
              <c:numCache>
                <c:formatCode>0.000</c:formatCode>
                <c:ptCount val="204"/>
                <c:pt idx="0">
                  <c:v>2.8647065643459327E-244</c:v>
                </c:pt>
                <c:pt idx="1">
                  <c:v>1.4059044762952695E-230</c:v>
                </c:pt>
                <c:pt idx="2">
                  <c:v>2.7775831394688046E-217</c:v>
                </c:pt>
                <c:pt idx="3">
                  <c:v>2.2094605843715672E-204</c:v>
                </c:pt>
                <c:pt idx="4">
                  <c:v>7.0760957264950748E-192</c:v>
                </c:pt>
                <c:pt idx="5">
                  <c:v>9.1245994079828174E-180</c:v>
                </c:pt>
                <c:pt idx="6">
                  <c:v>4.7366146776441695E-168</c:v>
                </c:pt>
                <c:pt idx="7">
                  <c:v>9.8972658648479125E-157</c:v>
                </c:pt>
                <c:pt idx="8">
                  <c:v>8.3265511285256602E-146</c:v>
                </c:pt>
                <c:pt idx="9">
                  <c:v>2.8206874475957839E-135</c:v>
                </c:pt>
                <c:pt idx="10">
                  <c:v>3.8444529353256522E-125</c:v>
                </c:pt>
                <c:pt idx="11">
                  <c:v>2.112992275238857E-115</c:v>
                </c:pt>
                <c:pt idx="12">
                  <c:v>4.6710210033235436E-106</c:v>
                </c:pt>
                <c:pt idx="13">
                  <c:v>4.1552523710582061E-97</c:v>
                </c:pt>
                <c:pt idx="14">
                  <c:v>1.4887992713676648E-88</c:v>
                </c:pt>
                <c:pt idx="15">
                  <c:v>2.1481036956529478E-80</c:v>
                </c:pt>
                <c:pt idx="16">
                  <c:v>1.2470283427217406E-72</c:v>
                </c:pt>
                <c:pt idx="17">
                  <c:v>2.9152238318236244E-65</c:v>
                </c:pt>
                <c:pt idx="18">
                  <c:v>2.7443545268430852E-58</c:v>
                </c:pt>
                <c:pt idx="19">
                  <c:v>1.0401180724338039E-51</c:v>
                </c:pt>
                <c:pt idx="20">
                  <c:v>1.5867611706447708E-45</c:v>
                </c:pt>
                <c:pt idx="21">
                  <c:v>9.7462529736468226E-40</c:v>
                </c:pt>
                <c:pt idx="22">
                  <c:v>2.4095124370065654E-34</c:v>
                </c:pt>
                <c:pt idx="23">
                  <c:v>2.3989229965327906E-29</c:v>
                </c:pt>
                <c:pt idx="24">
                  <c:v>9.6153968384885887E-25</c:v>
                </c:pt>
                <c:pt idx="25">
                  <c:v>1.5519378956960988E-20</c:v>
                </c:pt>
                <c:pt idx="26">
                  <c:v>1.0081818922805845E-16</c:v>
                </c:pt>
                <c:pt idx="27">
                  <c:v>2.6371183165370371E-13</c:v>
                </c:pt>
                <c:pt idx="28">
                  <c:v>2.7768468501141416E-10</c:v>
                </c:pt>
                <c:pt idx="29">
                  <c:v>1.1773170036612502E-7</c:v>
                </c:pt>
                <c:pt idx="30">
                  <c:v>2.00937550057554E-5</c:v>
                </c:pt>
                <c:pt idx="31">
                  <c:v>1.3808054024052553E-3</c:v>
                </c:pt>
                <c:pt idx="32">
                  <c:v>3.8201676835072425E-2</c:v>
                </c:pt>
                <c:pt idx="33">
                  <c:v>0.42551098318038971</c:v>
                </c:pt>
                <c:pt idx="34">
                  <c:v>1.907989153811259</c:v>
                </c:pt>
                <c:pt idx="35">
                  <c:v>3.444674818064799</c:v>
                </c:pt>
                <c:pt idx="36">
                  <c:v>2.5036930877880819</c:v>
                </c:pt>
                <c:pt idx="37">
                  <c:v>0.73260455759623799</c:v>
                </c:pt>
                <c:pt idx="38">
                  <c:v>8.6310931726285789E-2</c:v>
                </c:pt>
                <c:pt idx="39">
                  <c:v>4.0939401132834693E-3</c:v>
                </c:pt>
                <c:pt idx="40">
                  <c:v>7.8165651458445126E-5</c:v>
                </c:pt>
                <c:pt idx="41">
                  <c:v>6.0365987899845287E-7</c:v>
                </c:pt>
                <c:pt idx="42">
                  <c:v>2.0206439713024506E-6</c:v>
                </c:pt>
                <c:pt idx="43">
                  <c:v>1.6819470690483005E-3</c:v>
                </c:pt>
                <c:pt idx="44">
                  <c:v>1.2808399480091308</c:v>
                </c:pt>
                <c:pt idx="45">
                  <c:v>1.6394067920539994</c:v>
                </c:pt>
                <c:pt idx="46">
                  <c:v>2.1752375710753129</c:v>
                </c:pt>
                <c:pt idx="47">
                  <c:v>3.0418167389057644</c:v>
                </c:pt>
                <c:pt idx="48">
                  <c:v>1.2250446447882157</c:v>
                </c:pt>
                <c:pt idx="49">
                  <c:v>0.48634167459795524</c:v>
                </c:pt>
                <c:pt idx="50">
                  <c:v>2.3382819182712202</c:v>
                </c:pt>
                <c:pt idx="51">
                  <c:v>3.4622696544506728</c:v>
                </c:pt>
                <c:pt idx="52">
                  <c:v>1.137129463962657</c:v>
                </c:pt>
                <c:pt idx="53">
                  <c:v>8.268269330453816E-2</c:v>
                </c:pt>
                <c:pt idx="54">
                  <c:v>1.3309950584942196E-3</c:v>
                </c:pt>
                <c:pt idx="55">
                  <c:v>4.7437118191205419E-6</c:v>
                </c:pt>
                <c:pt idx="56">
                  <c:v>3.7427393844469436E-9</c:v>
                </c:pt>
                <c:pt idx="57">
                  <c:v>6.5357794014282242E-13</c:v>
                </c:pt>
                <c:pt idx="58">
                  <c:v>2.5291079105811434E-17</c:v>
                </c:pt>
                <c:pt idx="59">
                  <c:v>2.1650685934902139E-22</c:v>
                </c:pt>
                <c:pt idx="60">
                  <c:v>4.1020602518925364E-28</c:v>
                </c:pt>
                <c:pt idx="61">
                  <c:v>1.7214772423878993E-34</c:v>
                </c:pt>
                <c:pt idx="62">
                  <c:v>1.5999161970307935E-41</c:v>
                </c:pt>
                <c:pt idx="63">
                  <c:v>3.2891680975615014E-49</c:v>
                </c:pt>
                <c:pt idx="64">
                  <c:v>1.4977842764518948E-57</c:v>
                </c:pt>
                <c:pt idx="65">
                  <c:v>1.5100463003950733E-66</c:v>
                </c:pt>
                <c:pt idx="66">
                  <c:v>3.3717518792634297E-76</c:v>
                </c:pt>
                <c:pt idx="67">
                  <c:v>1.6664900903185879E-86</c:v>
                </c:pt>
                <c:pt idx="68">
                  <c:v>1.8218231865695356E-97</c:v>
                </c:pt>
                <c:pt idx="69">
                  <c:v>4.4128024965650161E-109</c:v>
                </c:pt>
                <c:pt idx="70">
                  <c:v>2.3660773572159833E-121</c:v>
                </c:pt>
                <c:pt idx="71">
                  <c:v>2.8097613928664246E-134</c:v>
                </c:pt>
                <c:pt idx="72">
                  <c:v>7.3853252050929564E-148</c:v>
                </c:pt>
                <c:pt idx="73">
                  <c:v>4.2954385721409026E-162</c:v>
                </c:pt>
                <c:pt idx="74">
                  <c:v>5.5356038602984675E-177</c:v>
                </c:pt>
                <c:pt idx="75">
                  <c:v>1.5779190222200239E-192</c:v>
                </c:pt>
                <c:pt idx="76">
                  <c:v>9.9648968911356859E-209</c:v>
                </c:pt>
                <c:pt idx="77">
                  <c:v>1.3924813789847039E-225</c:v>
                </c:pt>
                <c:pt idx="78">
                  <c:v>4.30952730922441E-243</c:v>
                </c:pt>
                <c:pt idx="79">
                  <c:v>2.9517359466031881E-261</c:v>
                </c:pt>
                <c:pt idx="80">
                  <c:v>4.4775579071492056E-280</c:v>
                </c:pt>
                <c:pt idx="81">
                  <c:v>1.5032687386312176E-299</c:v>
                </c:pt>
                <c:pt idx="82">
                  <c:v>0</c:v>
                </c:pt>
                <c:pt idx="8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A98-4AE9-A257-9449DECE1548}"/>
            </c:ext>
          </c:extLst>
        </c:ser>
        <c:ser>
          <c:idx val="6"/>
          <c:order val="5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DA98-4AE9-A257-9449DECE1548}"/>
              </c:ext>
            </c:extLst>
          </c:dPt>
          <c:xVal>
            <c:numRef>
              <c:f>'DT + 4 peak fitter'!$K$22:$K$218</c:f>
              <c:numCache>
                <c:formatCode>0.000</c:formatCode>
                <c:ptCount val="197"/>
                <c:pt idx="0">
                  <c:v>-0.30429772992713883</c:v>
                </c:pt>
                <c:pt idx="1">
                  <c:v>-0.26378841106513984</c:v>
                </c:pt>
                <c:pt idx="2">
                  <c:v>-0.2232792078405138</c:v>
                </c:pt>
                <c:pt idx="3">
                  <c:v>-0.18276990030958323</c:v>
                </c:pt>
                <c:pt idx="4">
                  <c:v>-0.14226054322481577</c:v>
                </c:pt>
                <c:pt idx="5">
                  <c:v>-0.10175104862765279</c:v>
                </c:pt>
                <c:pt idx="6">
                  <c:v>-6.1241678547164231E-2</c:v>
                </c:pt>
                <c:pt idx="7">
                  <c:v>-2.073259634857829E-2</c:v>
                </c:pt>
                <c:pt idx="8">
                  <c:v>1.9776580809181432E-2</c:v>
                </c:pt>
                <c:pt idx="9">
                  <c:v>6.0286009511388572E-2</c:v>
                </c:pt>
                <c:pt idx="10">
                  <c:v>0.10079429245923367</c:v>
                </c:pt>
                <c:pt idx="11">
                  <c:v>0.14130550723098614</c:v>
                </c:pt>
                <c:pt idx="12">
                  <c:v>0.18181501499947436</c:v>
                </c:pt>
                <c:pt idx="13">
                  <c:v>0.22232360807931406</c:v>
                </c:pt>
                <c:pt idx="14">
                  <c:v>0.26283300596996606</c:v>
                </c:pt>
                <c:pt idx="15">
                  <c:v>0.30334295806938899</c:v>
                </c:pt>
                <c:pt idx="16">
                  <c:v>0.34385152549131104</c:v>
                </c:pt>
                <c:pt idx="17">
                  <c:v>0.38436058361166509</c:v>
                </c:pt>
                <c:pt idx="18">
                  <c:v>0.42487020767853007</c:v>
                </c:pt>
                <c:pt idx="19">
                  <c:v>0.46537987681849208</c:v>
                </c:pt>
                <c:pt idx="20">
                  <c:v>0.5058890069588079</c:v>
                </c:pt>
                <c:pt idx="21">
                  <c:v>0.54639828591864836</c:v>
                </c:pt>
                <c:pt idx="22">
                  <c:v>0.58690671990868948</c:v>
                </c:pt>
                <c:pt idx="23">
                  <c:v>0.62741604338532819</c:v>
                </c:pt>
                <c:pt idx="24">
                  <c:v>0.66792528306193333</c:v>
                </c:pt>
                <c:pt idx="25">
                  <c:v>0.70843534804740504</c:v>
                </c:pt>
                <c:pt idx="26">
                  <c:v>0.74894428141565272</c:v>
                </c:pt>
                <c:pt idx="27">
                  <c:v>0.78945378938788502</c:v>
                </c:pt>
                <c:pt idx="28">
                  <c:v>0.82996275683111476</c:v>
                </c:pt>
                <c:pt idx="29">
                  <c:v>0.8704723802772758</c:v>
                </c:pt>
                <c:pt idx="30">
                  <c:v>0.91098119073670514</c:v>
                </c:pt>
                <c:pt idx="31">
                  <c:v>0.95149051506694859</c:v>
                </c:pt>
                <c:pt idx="32">
                  <c:v>0.99200002520617003</c:v>
                </c:pt>
                <c:pt idx="33">
                  <c:v>1.0325099721705726</c:v>
                </c:pt>
                <c:pt idx="34">
                  <c:v>1.0730177835261887</c:v>
                </c:pt>
                <c:pt idx="35">
                  <c:v>1.1135289044944729</c:v>
                </c:pt>
                <c:pt idx="36">
                  <c:v>1.154037288059661</c:v>
                </c:pt>
                <c:pt idx="37">
                  <c:v>1.1945476411411884</c:v>
                </c:pt>
                <c:pt idx="38">
                  <c:v>1.23505602104742</c:v>
                </c:pt>
                <c:pt idx="39">
                  <c:v>1.2755647150698499</c:v>
                </c:pt>
                <c:pt idx="40">
                  <c:v>1.3160752348383968</c:v>
                </c:pt>
                <c:pt idx="41">
                  <c:v>1.3565841501244518</c:v>
                </c:pt>
                <c:pt idx="42">
                  <c:v>1.3970931779401068</c:v>
                </c:pt>
                <c:pt idx="43">
                  <c:v>1.4376015457200115</c:v>
                </c:pt>
                <c:pt idx="44">
                  <c:v>1.478111763385801</c:v>
                </c:pt>
                <c:pt idx="45">
                  <c:v>1.5186205263520043</c:v>
                </c:pt>
                <c:pt idx="46">
                  <c:v>1.5591306627470711</c:v>
                </c:pt>
                <c:pt idx="47">
                  <c:v>1.5996396680245648</c:v>
                </c:pt>
                <c:pt idx="48">
                  <c:v>1.640148383320412</c:v>
                </c:pt>
                <c:pt idx="49">
                  <c:v>1.6806581677156143</c:v>
                </c:pt>
                <c:pt idx="50">
                  <c:v>1.7211673502578066</c:v>
                </c:pt>
                <c:pt idx="51">
                  <c:v>1.7616768067885622</c:v>
                </c:pt>
                <c:pt idx="52">
                  <c:v>1.8021858331398479</c:v>
                </c:pt>
                <c:pt idx="53">
                  <c:v>1.8426953411877032</c:v>
                </c:pt>
                <c:pt idx="54">
                  <c:v>1.8832047601484199</c:v>
                </c:pt>
                <c:pt idx="55">
                  <c:v>1.9237138182476652</c:v>
                </c:pt>
                <c:pt idx="56">
                  <c:v>1.964223319585465</c:v>
                </c:pt>
                <c:pt idx="57">
                  <c:v>2.0047339724822568</c:v>
                </c:pt>
                <c:pt idx="58">
                  <c:v>2.0452408071925232</c:v>
                </c:pt>
                <c:pt idx="59">
                  <c:v>2.085750679436948</c:v>
                </c:pt>
                <c:pt idx="60">
                  <c:v>2.1262613188638815</c:v>
                </c:pt>
                <c:pt idx="61">
                  <c:v>2.1667704294521917</c:v>
                </c:pt>
                <c:pt idx="62">
                  <c:v>2.2072788166067867</c:v>
                </c:pt>
                <c:pt idx="63">
                  <c:v>2.2477892042772956</c:v>
                </c:pt>
                <c:pt idx="64">
                  <c:v>2.2882984219543334</c:v>
                </c:pt>
                <c:pt idx="65">
                  <c:v>2.3288075701620898</c:v>
                </c:pt>
                <c:pt idx="66">
                  <c:v>2.3693160676513836</c:v>
                </c:pt>
                <c:pt idx="67">
                  <c:v>2.4098249587077403</c:v>
                </c:pt>
                <c:pt idx="68">
                  <c:v>2.4503353426332111</c:v>
                </c:pt>
                <c:pt idx="69">
                  <c:v>2.4908444353925017</c:v>
                </c:pt>
                <c:pt idx="70">
                  <c:v>2.5313537200005602</c:v>
                </c:pt>
                <c:pt idx="71">
                  <c:v>2.5718624959651888</c:v>
                </c:pt>
                <c:pt idx="72">
                  <c:v>2.6123716109930539</c:v>
                </c:pt>
                <c:pt idx="73">
                  <c:v>2.6528813586473108</c:v>
                </c:pt>
                <c:pt idx="74">
                  <c:v>2.693390108235592</c:v>
                </c:pt>
                <c:pt idx="75">
                  <c:v>2.733899916285718</c:v>
                </c:pt>
                <c:pt idx="76">
                  <c:v>2.7744089261006746</c:v>
                </c:pt>
                <c:pt idx="77">
                  <c:v>2.8149185018486924</c:v>
                </c:pt>
                <c:pt idx="78">
                  <c:v>2.8554276837387338</c:v>
                </c:pt>
                <c:pt idx="79">
                  <c:v>2.8959372059287132</c:v>
                </c:pt>
                <c:pt idx="80">
                  <c:v>2.9364463813980088</c:v>
                </c:pt>
                <c:pt idx="81">
                  <c:v>2.9769558258178885</c:v>
                </c:pt>
                <c:pt idx="82">
                  <c:v>3.0174632450213195</c:v>
                </c:pt>
                <c:pt idx="83">
                  <c:v>3.0579740319608084</c:v>
                </c:pt>
              </c:numCache>
            </c:numRef>
          </c:xVal>
          <c:yVal>
            <c:numRef>
              <c:f>'DT + 4 peak fitter'!$L$22:$L$218</c:f>
              <c:numCache>
                <c:formatCode>0.000</c:formatCode>
                <c:ptCount val="19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0.38841190514710405</c:v>
                </c:pt>
                <c:pt idx="34">
                  <c:v>1.9148922877198487</c:v>
                </c:pt>
                <c:pt idx="35">
                  <c:v>3.4653357297092096</c:v>
                </c:pt>
                <c:pt idx="36">
                  <c:v>2.4557182366685182</c:v>
                </c:pt>
                <c:pt idx="37">
                  <c:v>0.81516855412697875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1.280879824605357</c:v>
                </c:pt>
                <c:pt idx="45">
                  <c:v>1.6393699224632767</c:v>
                </c:pt>
                <c:pt idx="46">
                  <c:v>2.1717126279487462</c:v>
                </c:pt>
                <c:pt idx="47">
                  <c:v>3.0489058743306683</c:v>
                </c:pt>
                <c:pt idx="48">
                  <c:v>1.2083831196125403</c:v>
                </c:pt>
                <c:pt idx="49">
                  <c:v>0.53271298794037958</c:v>
                </c:pt>
                <c:pt idx="50">
                  <c:v>2.3235041118763049</c:v>
                </c:pt>
                <c:pt idx="51">
                  <c:v>3.4680829076242667</c:v>
                </c:pt>
                <c:pt idx="52">
                  <c:v>1.1417380617855879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A98-4AE9-A257-9449DECE1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9341120"/>
        <c:axId val="248568176"/>
      </c:scatterChart>
      <c:valAx>
        <c:axId val="249341120"/>
        <c:scaling>
          <c:orientation val="minMax"/>
          <c:max val="3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log. Particle diameter dv  [-]</a:t>
                </a:r>
              </a:p>
            </c:rich>
          </c:tx>
          <c:layout>
            <c:manualLayout>
              <c:xMode val="edge"/>
              <c:yMode val="edge"/>
              <c:x val="0.41424442727908328"/>
              <c:y val="0.92913385826771655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48568176"/>
        <c:crossesAt val="0"/>
        <c:crossBetween val="midCat"/>
        <c:majorUnit val="0.2"/>
      </c:valAx>
      <c:valAx>
        <c:axId val="248568176"/>
        <c:scaling>
          <c:orientation val="minMax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log. Volume distribution qv [-]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49341120"/>
        <c:crossesAt val="0"/>
        <c:crossBetween val="midCat"/>
      </c:valAx>
      <c:spPr>
        <a:solidFill>
          <a:schemeClr val="bg1">
            <a:lumMod val="95000"/>
          </a:schemeClr>
        </a:solidFill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2515490042224751"/>
          <c:y val="0.10827890366163245"/>
          <c:w val="0.18614222078385995"/>
          <c:h val="0.4096488726310785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solidFill>
        <a:schemeClr val="tx1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'DT + 4 peak fitter'!$K$23:$K$218</c:f>
              <c:numCache>
                <c:formatCode>0.000</c:formatCode>
                <c:ptCount val="196"/>
                <c:pt idx="0">
                  <c:v>-0.26378841106513984</c:v>
                </c:pt>
                <c:pt idx="1">
                  <c:v>-0.2232792078405138</c:v>
                </c:pt>
                <c:pt idx="2">
                  <c:v>-0.18276990030958323</c:v>
                </c:pt>
                <c:pt idx="3">
                  <c:v>-0.14226054322481577</c:v>
                </c:pt>
                <c:pt idx="4">
                  <c:v>-0.10175104862765279</c:v>
                </c:pt>
                <c:pt idx="5">
                  <c:v>-6.1241678547164231E-2</c:v>
                </c:pt>
                <c:pt idx="6">
                  <c:v>-2.073259634857829E-2</c:v>
                </c:pt>
                <c:pt idx="7">
                  <c:v>1.9776580809181432E-2</c:v>
                </c:pt>
                <c:pt idx="8">
                  <c:v>6.0286009511388572E-2</c:v>
                </c:pt>
                <c:pt idx="9">
                  <c:v>0.10079429245923367</c:v>
                </c:pt>
                <c:pt idx="10">
                  <c:v>0.14130550723098614</c:v>
                </c:pt>
                <c:pt idx="11">
                  <c:v>0.18181501499947436</c:v>
                </c:pt>
                <c:pt idx="12">
                  <c:v>0.22232360807931406</c:v>
                </c:pt>
                <c:pt idx="13">
                  <c:v>0.26283300596996606</c:v>
                </c:pt>
                <c:pt idx="14">
                  <c:v>0.30334295806938899</c:v>
                </c:pt>
                <c:pt idx="15">
                  <c:v>0.34385152549131104</c:v>
                </c:pt>
                <c:pt idx="16">
                  <c:v>0.38436058361166509</c:v>
                </c:pt>
                <c:pt idx="17">
                  <c:v>0.42487020767853007</c:v>
                </c:pt>
                <c:pt idx="18">
                  <c:v>0.46537987681849208</c:v>
                </c:pt>
                <c:pt idx="19">
                  <c:v>0.5058890069588079</c:v>
                </c:pt>
                <c:pt idx="20">
                  <c:v>0.54639828591864836</c:v>
                </c:pt>
                <c:pt idx="21">
                  <c:v>0.58690671990868948</c:v>
                </c:pt>
                <c:pt idx="22">
                  <c:v>0.62741604338532819</c:v>
                </c:pt>
                <c:pt idx="23">
                  <c:v>0.66792528306193333</c:v>
                </c:pt>
                <c:pt idx="24">
                  <c:v>0.70843534804740504</c:v>
                </c:pt>
                <c:pt idx="25">
                  <c:v>0.74894428141565272</c:v>
                </c:pt>
                <c:pt idx="26">
                  <c:v>0.78945378938788502</c:v>
                </c:pt>
                <c:pt idx="27">
                  <c:v>0.82996275683111476</c:v>
                </c:pt>
                <c:pt idx="28">
                  <c:v>0.8704723802772758</c:v>
                </c:pt>
                <c:pt idx="29">
                  <c:v>0.91098119073670514</c:v>
                </c:pt>
                <c:pt idx="30">
                  <c:v>0.95149051506694859</c:v>
                </c:pt>
                <c:pt idx="31">
                  <c:v>0.99200002520617003</c:v>
                </c:pt>
                <c:pt idx="32">
                  <c:v>1.0325099721705726</c:v>
                </c:pt>
                <c:pt idx="33">
                  <c:v>1.0730177835261887</c:v>
                </c:pt>
                <c:pt idx="34">
                  <c:v>1.1135289044944729</c:v>
                </c:pt>
                <c:pt idx="35">
                  <c:v>1.154037288059661</c:v>
                </c:pt>
                <c:pt idx="36">
                  <c:v>1.1945476411411884</c:v>
                </c:pt>
                <c:pt idx="37">
                  <c:v>1.23505602104742</c:v>
                </c:pt>
                <c:pt idx="38">
                  <c:v>1.2755647150698499</c:v>
                </c:pt>
                <c:pt idx="39">
                  <c:v>1.3160752348383968</c:v>
                </c:pt>
                <c:pt idx="40">
                  <c:v>1.3565841501244518</c:v>
                </c:pt>
                <c:pt idx="41">
                  <c:v>1.3970931779401068</c:v>
                </c:pt>
                <c:pt idx="42">
                  <c:v>1.4376015457200115</c:v>
                </c:pt>
                <c:pt idx="43">
                  <c:v>1.478111763385801</c:v>
                </c:pt>
                <c:pt idx="44">
                  <c:v>1.5186205263520043</c:v>
                </c:pt>
                <c:pt idx="45">
                  <c:v>1.5591306627470711</c:v>
                </c:pt>
                <c:pt idx="46">
                  <c:v>1.5996396680245648</c:v>
                </c:pt>
                <c:pt idx="47">
                  <c:v>1.640148383320412</c:v>
                </c:pt>
                <c:pt idx="48">
                  <c:v>1.6806581677156143</c:v>
                </c:pt>
                <c:pt idx="49">
                  <c:v>1.7211673502578066</c:v>
                </c:pt>
                <c:pt idx="50">
                  <c:v>1.7616768067885622</c:v>
                </c:pt>
                <c:pt idx="51">
                  <c:v>1.8021858331398479</c:v>
                </c:pt>
                <c:pt idx="52">
                  <c:v>1.8426953411877032</c:v>
                </c:pt>
                <c:pt idx="53">
                  <c:v>1.8832047601484199</c:v>
                </c:pt>
                <c:pt idx="54">
                  <c:v>1.9237138182476652</c:v>
                </c:pt>
                <c:pt idx="55">
                  <c:v>1.964223319585465</c:v>
                </c:pt>
                <c:pt idx="56">
                  <c:v>2.0047339724822568</c:v>
                </c:pt>
                <c:pt idx="57">
                  <c:v>2.0452408071925232</c:v>
                </c:pt>
                <c:pt idx="58">
                  <c:v>2.085750679436948</c:v>
                </c:pt>
                <c:pt idx="59">
                  <c:v>2.1262613188638815</c:v>
                </c:pt>
                <c:pt idx="60">
                  <c:v>2.1667704294521917</c:v>
                </c:pt>
                <c:pt idx="61">
                  <c:v>2.2072788166067867</c:v>
                </c:pt>
                <c:pt idx="62">
                  <c:v>2.2477892042772956</c:v>
                </c:pt>
                <c:pt idx="63">
                  <c:v>2.2882984219543334</c:v>
                </c:pt>
                <c:pt idx="64">
                  <c:v>2.3288075701620898</c:v>
                </c:pt>
                <c:pt idx="65">
                  <c:v>2.3693160676513836</c:v>
                </c:pt>
                <c:pt idx="66">
                  <c:v>2.4098249587077403</c:v>
                </c:pt>
                <c:pt idx="67">
                  <c:v>2.4503353426332111</c:v>
                </c:pt>
                <c:pt idx="68">
                  <c:v>2.4908444353925017</c:v>
                </c:pt>
                <c:pt idx="69">
                  <c:v>2.5313537200005602</c:v>
                </c:pt>
                <c:pt idx="70">
                  <c:v>2.5718624959651888</c:v>
                </c:pt>
                <c:pt idx="71">
                  <c:v>2.6123716109930539</c:v>
                </c:pt>
                <c:pt idx="72">
                  <c:v>2.6528813586473108</c:v>
                </c:pt>
                <c:pt idx="73">
                  <c:v>2.693390108235592</c:v>
                </c:pt>
                <c:pt idx="74">
                  <c:v>2.733899916285718</c:v>
                </c:pt>
                <c:pt idx="75">
                  <c:v>2.7744089261006746</c:v>
                </c:pt>
                <c:pt idx="76">
                  <c:v>2.8149185018486924</c:v>
                </c:pt>
                <c:pt idx="77">
                  <c:v>2.8554276837387338</c:v>
                </c:pt>
                <c:pt idx="78">
                  <c:v>2.8959372059287132</c:v>
                </c:pt>
                <c:pt idx="79">
                  <c:v>2.9364463813980088</c:v>
                </c:pt>
                <c:pt idx="80">
                  <c:v>2.9769558258178885</c:v>
                </c:pt>
                <c:pt idx="81">
                  <c:v>3.0174632450213195</c:v>
                </c:pt>
                <c:pt idx="82">
                  <c:v>3.0579740319608084</c:v>
                </c:pt>
              </c:numCache>
            </c:numRef>
          </c:xVal>
          <c:yVal>
            <c:numRef>
              <c:f>'DT + 4 peak fitter'!$X$23:$X$225</c:f>
              <c:numCache>
                <c:formatCode>0.000</c:formatCode>
                <c:ptCount val="203"/>
                <c:pt idx="0">
                  <c:v>-1.4059044762952695E-230</c:v>
                </c:pt>
                <c:pt idx="1">
                  <c:v>-2.7775831394688046E-217</c:v>
                </c:pt>
                <c:pt idx="2">
                  <c:v>-2.2094605843715672E-204</c:v>
                </c:pt>
                <c:pt idx="3">
                  <c:v>-7.0760957264950748E-192</c:v>
                </c:pt>
                <c:pt idx="4">
                  <c:v>-9.1245994079828174E-180</c:v>
                </c:pt>
                <c:pt idx="5">
                  <c:v>-4.7366146776441695E-168</c:v>
                </c:pt>
                <c:pt idx="6">
                  <c:v>-9.8972658648479125E-157</c:v>
                </c:pt>
                <c:pt idx="7">
                  <c:v>-8.3265511285256602E-146</c:v>
                </c:pt>
                <c:pt idx="8">
                  <c:v>-2.8206874475957839E-135</c:v>
                </c:pt>
                <c:pt idx="9">
                  <c:v>-3.8444529353256522E-125</c:v>
                </c:pt>
                <c:pt idx="10">
                  <c:v>-2.112992275238857E-115</c:v>
                </c:pt>
                <c:pt idx="11">
                  <c:v>-4.6710210033235436E-106</c:v>
                </c:pt>
                <c:pt idx="12">
                  <c:v>-4.1552523710582061E-97</c:v>
                </c:pt>
                <c:pt idx="13">
                  <c:v>-1.4887992713676648E-88</c:v>
                </c:pt>
                <c:pt idx="14">
                  <c:v>-2.1481036956529478E-80</c:v>
                </c:pt>
                <c:pt idx="15">
                  <c:v>-1.2470283427217406E-72</c:v>
                </c:pt>
                <c:pt idx="16">
                  <c:v>-2.9152238318236244E-65</c:v>
                </c:pt>
                <c:pt idx="17">
                  <c:v>-2.7443545268430852E-58</c:v>
                </c:pt>
                <c:pt idx="18">
                  <c:v>-1.0401180724338039E-51</c:v>
                </c:pt>
                <c:pt idx="19">
                  <c:v>-1.5867611706447708E-45</c:v>
                </c:pt>
                <c:pt idx="20">
                  <c:v>-9.7462529736468226E-40</c:v>
                </c:pt>
                <c:pt idx="21">
                  <c:v>-2.4095124370065654E-34</c:v>
                </c:pt>
                <c:pt idx="22">
                  <c:v>-2.3989229965327906E-29</c:v>
                </c:pt>
                <c:pt idx="23">
                  <c:v>-9.6153968384885887E-25</c:v>
                </c:pt>
                <c:pt idx="24">
                  <c:v>-1.5519378956960988E-20</c:v>
                </c:pt>
                <c:pt idx="25">
                  <c:v>-1.0081818922805845E-16</c:v>
                </c:pt>
                <c:pt idx="26">
                  <c:v>-2.6371183165370371E-13</c:v>
                </c:pt>
                <c:pt idx="27">
                  <c:v>-2.7768468501141416E-10</c:v>
                </c:pt>
                <c:pt idx="28">
                  <c:v>-1.1773170036612502E-7</c:v>
                </c:pt>
                <c:pt idx="29">
                  <c:v>-2.00937550057554E-5</c:v>
                </c:pt>
                <c:pt idx="30">
                  <c:v>-1.3808054024052553E-3</c:v>
                </c:pt>
                <c:pt idx="31">
                  <c:v>-3.8201676835072425E-2</c:v>
                </c:pt>
                <c:pt idx="32">
                  <c:v>-3.709907803328566E-2</c:v>
                </c:pt>
                <c:pt idx="33">
                  <c:v>6.9031339085896537E-3</c:v>
                </c:pt>
                <c:pt idx="34">
                  <c:v>2.0660911644410529E-2</c:v>
                </c:pt>
                <c:pt idx="35">
                  <c:v>-4.7974851119563677E-2</c:v>
                </c:pt>
                <c:pt idx="36">
                  <c:v>8.2563996530740758E-2</c:v>
                </c:pt>
                <c:pt idx="37">
                  <c:v>-8.6310931726285789E-2</c:v>
                </c:pt>
                <c:pt idx="38">
                  <c:v>-4.0939401132834693E-3</c:v>
                </c:pt>
                <c:pt idx="39">
                  <c:v>-7.8165651458445126E-5</c:v>
                </c:pt>
                <c:pt idx="40">
                  <c:v>-6.0365987899845287E-7</c:v>
                </c:pt>
                <c:pt idx="41">
                  <c:v>-2.0206439713024506E-6</c:v>
                </c:pt>
                <c:pt idx="42">
                  <c:v>-1.6819470690483005E-3</c:v>
                </c:pt>
                <c:pt idx="43">
                  <c:v>3.9876596226173788E-5</c:v>
                </c:pt>
                <c:pt idx="44">
                  <c:v>-3.6869590722687917E-5</c:v>
                </c:pt>
                <c:pt idx="45">
                  <c:v>-3.5249431265667042E-3</c:v>
                </c:pt>
                <c:pt idx="46">
                  <c:v>7.0891354249038585E-3</c:v>
                </c:pt>
                <c:pt idx="47">
                  <c:v>-1.6661525175675429E-2</c:v>
                </c:pt>
                <c:pt idx="48">
                  <c:v>4.6371313342424336E-2</c:v>
                </c:pt>
                <c:pt idx="49">
                  <c:v>-1.4777806394915327E-2</c:v>
                </c:pt>
                <c:pt idx="50">
                  <c:v>5.8132531735939352E-3</c:v>
                </c:pt>
                <c:pt idx="51">
                  <c:v>4.6085978229308822E-3</c:v>
                </c:pt>
                <c:pt idx="52">
                  <c:v>-8.268269330453816E-2</c:v>
                </c:pt>
                <c:pt idx="53">
                  <c:v>-1.3309950584942196E-3</c:v>
                </c:pt>
                <c:pt idx="54">
                  <c:v>-4.7437118191205419E-6</c:v>
                </c:pt>
                <c:pt idx="55">
                  <c:v>-3.7427393844469436E-9</c:v>
                </c:pt>
                <c:pt idx="56">
                  <c:v>-6.5357794014282242E-13</c:v>
                </c:pt>
                <c:pt idx="57">
                  <c:v>-2.5291079105811434E-17</c:v>
                </c:pt>
                <c:pt idx="58">
                  <c:v>-2.1650685934902139E-22</c:v>
                </c:pt>
                <c:pt idx="59">
                  <c:v>-4.1020602518925364E-28</c:v>
                </c:pt>
                <c:pt idx="60">
                  <c:v>-1.7214772423878993E-34</c:v>
                </c:pt>
                <c:pt idx="61">
                  <c:v>-1.5999161970307935E-41</c:v>
                </c:pt>
                <c:pt idx="62">
                  <c:v>-3.2891680975615014E-49</c:v>
                </c:pt>
                <c:pt idx="63">
                  <c:v>-1.4977842764518948E-57</c:v>
                </c:pt>
                <c:pt idx="64">
                  <c:v>-1.5100463003950733E-66</c:v>
                </c:pt>
                <c:pt idx="65">
                  <c:v>-3.3717518792634297E-76</c:v>
                </c:pt>
                <c:pt idx="66">
                  <c:v>-1.6664900903185879E-86</c:v>
                </c:pt>
                <c:pt idx="67">
                  <c:v>-1.8218231865695356E-97</c:v>
                </c:pt>
                <c:pt idx="68">
                  <c:v>-4.4128024965650161E-109</c:v>
                </c:pt>
                <c:pt idx="69">
                  <c:v>-2.3660773572159833E-121</c:v>
                </c:pt>
                <c:pt idx="70">
                  <c:v>-2.8097613928664246E-134</c:v>
                </c:pt>
                <c:pt idx="71">
                  <c:v>-7.3853252050929564E-148</c:v>
                </c:pt>
                <c:pt idx="72">
                  <c:v>-4.2954385721409026E-162</c:v>
                </c:pt>
                <c:pt idx="73">
                  <c:v>-5.5356038602984675E-177</c:v>
                </c:pt>
                <c:pt idx="74">
                  <c:v>-1.5779190222200239E-192</c:v>
                </c:pt>
                <c:pt idx="75">
                  <c:v>-9.9648968911356859E-209</c:v>
                </c:pt>
                <c:pt idx="76">
                  <c:v>-1.3924813789847039E-225</c:v>
                </c:pt>
                <c:pt idx="77">
                  <c:v>-4.30952730922441E-243</c:v>
                </c:pt>
                <c:pt idx="78">
                  <c:v>-2.9517359466031881E-261</c:v>
                </c:pt>
                <c:pt idx="79">
                  <c:v>-4.4775579071492056E-280</c:v>
                </c:pt>
                <c:pt idx="80">
                  <c:v>-1.5032687386312176E-299</c:v>
                </c:pt>
                <c:pt idx="81">
                  <c:v>0</c:v>
                </c:pt>
                <c:pt idx="82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1C6-4A23-8F95-E5B20B2F7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8571704"/>
        <c:axId val="211698984"/>
      </c:scatterChart>
      <c:valAx>
        <c:axId val="248571704"/>
        <c:scaling>
          <c:orientation val="minMax"/>
          <c:max val="3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698984"/>
        <c:crosses val="autoZero"/>
        <c:crossBetween val="midCat"/>
        <c:majorUnit val="0.2"/>
      </c:valAx>
      <c:valAx>
        <c:axId val="211698984"/>
        <c:scaling>
          <c:orientation val="minMax"/>
          <c:min val="-0.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571704"/>
        <c:crosses val="autoZero"/>
        <c:crossBetween val="midCat"/>
      </c:valAx>
      <c:spPr>
        <a:solidFill>
          <a:schemeClr val="bg1">
            <a:lumMod val="95000"/>
          </a:schemeClr>
        </a:solidFill>
        <a:ln>
          <a:solidFill>
            <a:srgbClr val="C0C0C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2</xdr:row>
      <xdr:rowOff>9525</xdr:rowOff>
    </xdr:from>
    <xdr:to>
      <xdr:col>7</xdr:col>
      <xdr:colOff>676275</xdr:colOff>
      <xdr:row>12</xdr:row>
      <xdr:rowOff>123825</xdr:rowOff>
    </xdr:to>
    <xdr:sp macro="" textlink="">
      <xdr:nvSpPr>
        <xdr:cNvPr id="2" name="Textfeld 1"/>
        <xdr:cNvSpPr txBox="1"/>
      </xdr:nvSpPr>
      <xdr:spPr>
        <a:xfrm>
          <a:off x="514350" y="371475"/>
          <a:ext cx="6029325" cy="1924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Volume fraction measurement of soft (dairy) microgels by standard addition and static light scattering</a:t>
          </a:r>
        </a:p>
        <a:p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Food Biophysics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Anisa Heck</a:t>
          </a:r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1*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Stefan Nöbel</a:t>
          </a:r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1,2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Bernd Hitzmann</a:t>
          </a:r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Jörg Hinrichs</a:t>
          </a:r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University of Hohenheim, Institute of Food Science and Biotechnology, D-70593 Stuttgart, Germany</a:t>
          </a:r>
        </a:p>
        <a:p>
          <a:r>
            <a:rPr lang="en-US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Present address: Max Rubner-Institut, Department of Safety and Quality of Milk and Fish Products, D-24103 Kiel, Germany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*Corresponding author: Tel.: +49 711 459 24208; Fax: +49 711 459 23617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Email address: anisa.heck@uni-hohenheim.de (Anisa Heck)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215900</xdr:colOff>
      <xdr:row>2</xdr:row>
      <xdr:rowOff>88900</xdr:rowOff>
    </xdr:from>
    <xdr:to>
      <xdr:col>47</xdr:col>
      <xdr:colOff>276225</xdr:colOff>
      <xdr:row>25</xdr:row>
      <xdr:rowOff>38100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xmlns="" id="{65188A52-80DB-4556-AEC1-47845A38F9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49</xdr:col>
      <xdr:colOff>76200</xdr:colOff>
      <xdr:row>2</xdr:row>
      <xdr:rowOff>50800</xdr:rowOff>
    </xdr:from>
    <xdr:to>
      <xdr:col>57</xdr:col>
      <xdr:colOff>368300</xdr:colOff>
      <xdr:row>25</xdr:row>
      <xdr:rowOff>63500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2D2D8C16-A6A5-442C-B980-DDD89D753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190500</xdr:colOff>
      <xdr:row>0</xdr:row>
      <xdr:rowOff>114300</xdr:rowOff>
    </xdr:from>
    <xdr:to>
      <xdr:col>10</xdr:col>
      <xdr:colOff>406400</xdr:colOff>
      <xdr:row>15</xdr:row>
      <xdr:rowOff>165100</xdr:rowOff>
    </xdr:to>
    <xdr:sp macro="" textlink="">
      <xdr:nvSpPr>
        <xdr:cNvPr id="4" name="Textfeld 3"/>
        <xdr:cNvSpPr txBox="1"/>
      </xdr:nvSpPr>
      <xdr:spPr>
        <a:xfrm>
          <a:off x="190500" y="114300"/>
          <a:ext cx="6946900" cy="3251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Determining particle volume: A 2-step process for static light scattering data</a:t>
          </a:r>
          <a:r>
            <a:rPr lang="de-DE" sz="1600"/>
            <a:t> </a:t>
          </a:r>
        </a:p>
        <a:p>
          <a:endParaRPr lang="de-DE" sz="12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Particle Size Data Transformation </a:t>
          </a:r>
          <a:r>
            <a:rPr lang="de-DE" sz="1200"/>
            <a:t> </a:t>
          </a:r>
        </a:p>
        <a:p>
          <a:endParaRPr lang="de-DE" sz="1200"/>
        </a:p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Type or paste your data into columns A to D, rows 22-137.</a:t>
          </a:r>
          <a:r>
            <a:rPr lang="de-DE" sz="1200"/>
            <a:t> </a:t>
          </a:r>
        </a:p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analysis omits particle size data outside the range of 0.5 and 1000 um. </a:t>
          </a:r>
          <a:r>
            <a:rPr lang="de-DE" sz="1200"/>
            <a:t> </a:t>
          </a:r>
        </a:p>
        <a:p>
          <a:endParaRPr lang="de-DE" sz="12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Iterative peak fitting using </a:t>
          </a:r>
          <a:r>
            <a:rPr lang="de-DE" sz="1200" b="1" i="1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Solver</a:t>
          </a:r>
          <a:r>
            <a:rPr lang="de-DE" sz="1200"/>
            <a:t> 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Tom O'Haver, toh@umd.edu, © 2015, modified by Anisa Heck 2020</a:t>
          </a:r>
          <a:r>
            <a:rPr lang="de-DE" sz="1200"/>
            <a:t> </a:t>
          </a:r>
        </a:p>
        <a:p>
          <a:endParaRPr lang="de-DE" sz="1200"/>
        </a:p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Type your first guesses for peak positions and widths in the Proposed model table (rows</a:t>
          </a:r>
          <a:r>
            <a:rPr lang="de-DE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8 and 9, columns M-P)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de-DE" sz="1200"/>
            <a:t> </a:t>
          </a:r>
        </a:p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Click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Data,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click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Solver,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enter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M12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into "Set Objective", click "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", then select the cells</a:t>
          </a:r>
          <a:r>
            <a:rPr lang="de-DE" sz="1200"/>
            <a:t> 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table that you want to optimize (i.e.</a:t>
          </a:r>
          <a:r>
            <a:rPr lang="de-DE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peak positions and widths)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add any constraints, and then click the </a:t>
          </a:r>
          <a:r>
            <a:rPr lang="de-DE" sz="12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Solve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button.</a:t>
          </a:r>
          <a:r>
            <a:rPr lang="de-DE" sz="1200"/>
            <a:t> </a:t>
          </a:r>
        </a:p>
        <a:p>
          <a:endParaRPr lang="de-DE" sz="12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the observed peak spectrum does not match the visualized number of peaks from the raw data,  </a:t>
          </a:r>
          <a:r>
            <a:rPr lang="de-DE" sz="1200"/>
            <a:t> 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recalculate with</a:t>
          </a:r>
          <a:r>
            <a:rPr lang="de-DE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proper number of peaks</a:t>
          </a:r>
          <a:r>
            <a:rPr lang="de-DE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de-DE" sz="1200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J9" sqref="J9"/>
    </sheetView>
  </sheetViews>
  <sheetFormatPr baseColWidth="10" defaultRowHeight="14.25" x14ac:dyDescent="0.2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95"/>
  <sheetViews>
    <sheetView topLeftCell="AM1" zoomScale="75" zoomScaleNormal="75" workbookViewId="0">
      <selection activeCell="J20" sqref="J20"/>
    </sheetView>
  </sheetViews>
  <sheetFormatPr baseColWidth="10" defaultColWidth="8.875" defaultRowHeight="14.25" x14ac:dyDescent="0.2"/>
  <cols>
    <col min="11" max="11" width="9.75" style="1" customWidth="1"/>
    <col min="12" max="12" width="15.625" customWidth="1"/>
    <col min="13" max="17" width="12.5" customWidth="1"/>
    <col min="18" max="18" width="12" customWidth="1"/>
    <col min="19" max="20" width="11.5" customWidth="1"/>
    <col min="21" max="22" width="11.375" customWidth="1"/>
    <col min="23" max="23" width="10.625" customWidth="1"/>
    <col min="24" max="24" width="8" customWidth="1"/>
    <col min="25" max="25" width="10.625" customWidth="1"/>
    <col min="26" max="26" width="7" customWidth="1"/>
    <col min="27" max="113" width="10.625" customWidth="1"/>
  </cols>
  <sheetData>
    <row r="1" spans="1:30" ht="20.25" customHeight="1" x14ac:dyDescent="0.2"/>
    <row r="2" spans="1:30" ht="15" x14ac:dyDescent="0.2">
      <c r="A2" s="2"/>
      <c r="L2" s="2"/>
    </row>
    <row r="3" spans="1:30" ht="15" x14ac:dyDescent="0.2">
      <c r="L3" s="3"/>
    </row>
    <row r="4" spans="1:30" ht="24.75" x14ac:dyDescent="0.5">
      <c r="L4" s="4" t="s">
        <v>0</v>
      </c>
      <c r="P4" s="5"/>
    </row>
    <row r="5" spans="1:30" ht="15" x14ac:dyDescent="0.2">
      <c r="L5" s="3"/>
    </row>
    <row r="6" spans="1:30" ht="20.25" customHeight="1" x14ac:dyDescent="0.25">
      <c r="L6" s="6" t="s">
        <v>1</v>
      </c>
    </row>
    <row r="7" spans="1:30" ht="15" x14ac:dyDescent="0.25">
      <c r="L7" s="7"/>
      <c r="M7" s="8" t="s">
        <v>2</v>
      </c>
      <c r="N7" s="9" t="s">
        <v>3</v>
      </c>
      <c r="O7" s="9" t="s">
        <v>4</v>
      </c>
      <c r="P7" s="10" t="s">
        <v>5</v>
      </c>
      <c r="Q7" s="11"/>
      <c r="S7" s="12"/>
      <c r="T7" s="12" t="s">
        <v>2</v>
      </c>
      <c r="U7" s="12" t="s">
        <v>3</v>
      </c>
      <c r="V7" s="12" t="s">
        <v>6</v>
      </c>
      <c r="W7" s="13" t="s">
        <v>5</v>
      </c>
      <c r="AA7" s="14" t="s">
        <v>7</v>
      </c>
    </row>
    <row r="8" spans="1:30" ht="15" x14ac:dyDescent="0.25">
      <c r="L8" s="15" t="s">
        <v>8</v>
      </c>
      <c r="M8" s="115">
        <v>1.1195765508545283</v>
      </c>
      <c r="N8" s="116">
        <v>1.4980866739396401</v>
      </c>
      <c r="O8" s="116">
        <v>1.5902265016808332</v>
      </c>
      <c r="P8" s="116">
        <v>1.7520183495249551</v>
      </c>
      <c r="Q8" s="16"/>
      <c r="S8" s="12" t="s">
        <v>9</v>
      </c>
      <c r="T8" s="126">
        <f>MAX(AH:AH)</f>
        <v>0.37044179214402212</v>
      </c>
      <c r="U8" s="126">
        <f>MAX(AI:AI)</f>
        <v>9.9397845816479244E-2</v>
      </c>
      <c r="V8" s="126">
        <f>MAX(AJ:AJ)</f>
        <v>0.28523859953576725</v>
      </c>
      <c r="W8" s="126">
        <f>MAX(AK:AK)</f>
        <v>0.29883945957850638</v>
      </c>
      <c r="Z8" s="17"/>
      <c r="AA8" s="18" t="s">
        <v>5</v>
      </c>
      <c r="AB8" s="18" t="s">
        <v>6</v>
      </c>
      <c r="AC8" s="18" t="s">
        <v>3</v>
      </c>
      <c r="AD8" s="17" t="s">
        <v>10</v>
      </c>
    </row>
    <row r="9" spans="1:30" ht="15" x14ac:dyDescent="0.25">
      <c r="L9" s="19" t="s">
        <v>11</v>
      </c>
      <c r="M9" s="115">
        <v>0.10000834454116383</v>
      </c>
      <c r="N9" s="116">
        <v>3.6169874889781871E-2</v>
      </c>
      <c r="O9" s="116">
        <v>8.516111338435646E-2</v>
      </c>
      <c r="P9" s="116">
        <v>7.7684884072627094E-2</v>
      </c>
      <c r="Q9" s="16"/>
      <c r="S9" s="12" t="s">
        <v>12</v>
      </c>
      <c r="T9" s="126">
        <f>T8/(T8+U8+V8+W8)</f>
        <v>0.3514902474569031</v>
      </c>
      <c r="U9" s="126">
        <f>U8/(T8+U8+V8+W8)</f>
        <v>9.4312721090427806E-2</v>
      </c>
      <c r="V9" s="126">
        <f>V8/(T8+U8+V8+W8)</f>
        <v>0.27064599097962549</v>
      </c>
      <c r="W9" s="126">
        <f>W8/(T8+U8+V8+W8)</f>
        <v>0.28355104047304358</v>
      </c>
      <c r="Z9" s="17" t="s">
        <v>13</v>
      </c>
      <c r="AA9" s="127">
        <f t="array" ref="AA9:AD13">LINEST(L22:L105,M22:P105,FALSE,TRUE)</f>
        <v>3.6138364724338876</v>
      </c>
      <c r="AB9" s="128">
        <v>3.1465350078002028</v>
      </c>
      <c r="AC9" s="128">
        <v>2.9235363129610858</v>
      </c>
      <c r="AD9" s="129">
        <v>3.4797772349577878</v>
      </c>
    </row>
    <row r="10" spans="1:30" ht="15" x14ac:dyDescent="0.25">
      <c r="L10" s="12" t="s">
        <v>14</v>
      </c>
      <c r="M10" s="117">
        <f t="shared" ref="M10:P10" si="0">POWER(10,M8)</f>
        <v>13.169720281496692</v>
      </c>
      <c r="N10" s="117">
        <f t="shared" si="0"/>
        <v>31.483765858966962</v>
      </c>
      <c r="O10" s="117">
        <f t="shared" si="0"/>
        <v>38.924810028336033</v>
      </c>
      <c r="P10" s="117">
        <f t="shared" si="0"/>
        <v>56.496084466225007</v>
      </c>
      <c r="S10" s="12" t="s">
        <v>15</v>
      </c>
      <c r="T10" s="126">
        <f>T8/T8</f>
        <v>1</v>
      </c>
      <c r="U10" s="126">
        <f>U8/T8</f>
        <v>0.26832244072999972</v>
      </c>
      <c r="V10" s="126">
        <f>V8/T8</f>
        <v>0.76999573370185737</v>
      </c>
      <c r="W10" s="126">
        <f>W8/T8</f>
        <v>0.80671097569445449</v>
      </c>
      <c r="Z10" s="17" t="s">
        <v>16</v>
      </c>
      <c r="AA10" s="130">
        <v>1.5982302403560415E-2</v>
      </c>
      <c r="AB10" s="46">
        <v>1.5317488783741031E-2</v>
      </c>
      <c r="AC10" s="46">
        <v>3.2489744286690471E-2</v>
      </c>
      <c r="AD10" s="131">
        <v>1.4087274867068343E-2</v>
      </c>
    </row>
    <row r="11" spans="1:30" ht="15" x14ac:dyDescent="0.25">
      <c r="L11" s="21" t="s">
        <v>17</v>
      </c>
      <c r="M11" s="22">
        <f>COUNT(K22:K218)</f>
        <v>84</v>
      </c>
      <c r="O11" s="23" t="s">
        <v>18</v>
      </c>
      <c r="P11" s="118">
        <f>P12-(1-P12)*(AB12/(M11-AB12-1))</f>
        <v>0.98669252520217221</v>
      </c>
      <c r="S11" s="12" t="s">
        <v>19</v>
      </c>
      <c r="T11" s="126">
        <f>T8/U8</f>
        <v>3.726859360996396</v>
      </c>
      <c r="U11" s="126">
        <f>U8/U8</f>
        <v>1</v>
      </c>
      <c r="V11" s="126">
        <f>V8/U8</f>
        <v>2.8696658080740551</v>
      </c>
      <c r="W11" s="126">
        <f>W8/U8</f>
        <v>3.0064983513854138</v>
      </c>
      <c r="Z11" s="17" t="s">
        <v>20</v>
      </c>
      <c r="AA11" s="132">
        <v>0.99951900693501827</v>
      </c>
      <c r="AB11" s="133">
        <v>1.9203489458622214E-2</v>
      </c>
      <c r="AC11" s="134" t="e">
        <v>#N/A</v>
      </c>
      <c r="AD11" s="135" t="e">
        <v>#N/A</v>
      </c>
    </row>
    <row r="12" spans="1:30" ht="15" customHeight="1" x14ac:dyDescent="0.25">
      <c r="L12" s="24" t="s">
        <v>52</v>
      </c>
      <c r="M12" s="120">
        <f>STDEV(X22:X225)/MAX(W22:W225)</f>
        <v>5.4164991416376686E-3</v>
      </c>
      <c r="O12" s="25" t="s">
        <v>21</v>
      </c>
      <c r="P12" s="119">
        <f>AA11</f>
        <v>0.99951900693501827</v>
      </c>
      <c r="S12" s="26" t="s">
        <v>22</v>
      </c>
      <c r="T12" s="126">
        <f>T8/V8</f>
        <v>1.2987084943865421</v>
      </c>
      <c r="U12" s="126">
        <f>U8/V8</f>
        <v>0.34847263301058012</v>
      </c>
      <c r="V12" s="126">
        <f>V8/V8</f>
        <v>1</v>
      </c>
      <c r="W12" s="126">
        <f>W8/V8</f>
        <v>1.0476823966492435</v>
      </c>
      <c r="AA12">
        <v>41560.641086297575</v>
      </c>
      <c r="AB12">
        <v>80</v>
      </c>
      <c r="AC12" s="20" t="e">
        <v>#N/A</v>
      </c>
      <c r="AD12" s="20" t="e">
        <v>#N/A</v>
      </c>
    </row>
    <row r="13" spans="1:30" ht="21.75" customHeight="1" x14ac:dyDescent="0.25">
      <c r="L13" s="6" t="s">
        <v>23</v>
      </c>
      <c r="S13" s="26" t="s">
        <v>24</v>
      </c>
      <c r="T13" s="126">
        <f>T8/W8</f>
        <v>1.2396013319877708</v>
      </c>
      <c r="U13" s="126">
        <f>U8/W8</f>
        <v>0.33261285493111731</v>
      </c>
      <c r="V13" s="126">
        <f>V8/W8</f>
        <v>0.9544877371217233</v>
      </c>
      <c r="W13" s="126">
        <f>W8/W8</f>
        <v>1</v>
      </c>
      <c r="AA13">
        <v>61.30593665193593</v>
      </c>
      <c r="AB13">
        <v>2.9501920590993158E-2</v>
      </c>
      <c r="AC13" s="20" t="e">
        <v>#N/A</v>
      </c>
      <c r="AD13" s="20" t="e">
        <v>#N/A</v>
      </c>
    </row>
    <row r="14" spans="1:30" ht="15" x14ac:dyDescent="0.25">
      <c r="M14" s="8" t="s">
        <v>2</v>
      </c>
      <c r="N14" s="9" t="s">
        <v>3</v>
      </c>
      <c r="O14" s="27" t="s">
        <v>4</v>
      </c>
      <c r="P14" s="10" t="s">
        <v>5</v>
      </c>
      <c r="Q14" s="28"/>
      <c r="T14" s="29"/>
      <c r="U14" s="29"/>
      <c r="V14" s="29"/>
      <c r="W14" s="29"/>
      <c r="AA14" s="14" t="s">
        <v>25</v>
      </c>
    </row>
    <row r="15" spans="1:30" ht="15" x14ac:dyDescent="0.25">
      <c r="L15" s="14" t="s">
        <v>26</v>
      </c>
      <c r="M15" s="121">
        <f>AD9</f>
        <v>3.4797772349577878</v>
      </c>
      <c r="N15" s="121">
        <f>AC9</f>
        <v>2.9235363129610858</v>
      </c>
      <c r="O15" s="122">
        <f>AB9</f>
        <v>3.1465350078002028</v>
      </c>
      <c r="P15" s="123">
        <f>AA9</f>
        <v>3.6138364724338876</v>
      </c>
      <c r="Q15" s="30"/>
      <c r="Z15" s="31"/>
      <c r="AA15" s="136">
        <f>AA10/AA9</f>
        <v>4.42253060576271E-3</v>
      </c>
      <c r="AB15" s="137">
        <f>AB10/AB9</f>
        <v>4.8680496945907982E-3</v>
      </c>
      <c r="AC15" s="137">
        <f>AC10/AC9</f>
        <v>1.1113165977330869E-2</v>
      </c>
      <c r="AD15" s="138">
        <f>AD10/AD9</f>
        <v>4.0483266358397312E-3</v>
      </c>
    </row>
    <row r="16" spans="1:30" ht="15" x14ac:dyDescent="0.25">
      <c r="L16" s="14" t="s">
        <v>27</v>
      </c>
      <c r="M16" s="124">
        <f>AD15</f>
        <v>4.0483266358397312E-3</v>
      </c>
      <c r="N16" s="124">
        <f>AC15</f>
        <v>1.1113165977330869E-2</v>
      </c>
      <c r="O16" s="125">
        <f>AB15</f>
        <v>4.8680496945907982E-3</v>
      </c>
      <c r="P16" s="125">
        <f>AA15</f>
        <v>4.42253060576271E-3</v>
      </c>
      <c r="Q16" s="32"/>
    </row>
    <row r="17" spans="1:41" ht="24.75" x14ac:dyDescent="0.5">
      <c r="A17" s="4" t="s">
        <v>28</v>
      </c>
      <c r="M17" s="33" t="s">
        <v>29</v>
      </c>
      <c r="AA17" s="142">
        <f>P15-AA9</f>
        <v>0</v>
      </c>
      <c r="AB17" s="143">
        <f>O15-AB9</f>
        <v>0</v>
      </c>
      <c r="AC17" s="143">
        <f>N15-AC9</f>
        <v>0</v>
      </c>
      <c r="AD17" s="144">
        <f>M15-AD9</f>
        <v>0</v>
      </c>
      <c r="AE17" t="s">
        <v>53</v>
      </c>
    </row>
    <row r="18" spans="1:41" x14ac:dyDescent="0.2">
      <c r="A18" s="35" t="s">
        <v>30</v>
      </c>
      <c r="B18" s="35" t="s">
        <v>31</v>
      </c>
      <c r="C18" s="35" t="s">
        <v>32</v>
      </c>
      <c r="D18" s="35" t="s">
        <v>33</v>
      </c>
      <c r="E18" s="36" t="s">
        <v>34</v>
      </c>
      <c r="F18" s="37" t="s">
        <v>35</v>
      </c>
      <c r="G18" s="38" t="s">
        <v>36</v>
      </c>
      <c r="H18" s="39" t="s">
        <v>37</v>
      </c>
      <c r="M18" t="s">
        <v>38</v>
      </c>
    </row>
    <row r="19" spans="1:41" x14ac:dyDescent="0.2">
      <c r="A19" s="40" t="s">
        <v>39</v>
      </c>
      <c r="B19" s="40" t="s">
        <v>39</v>
      </c>
      <c r="C19" s="40" t="s">
        <v>39</v>
      </c>
      <c r="D19" s="40" t="s">
        <v>40</v>
      </c>
      <c r="E19" s="41" t="s">
        <v>40</v>
      </c>
      <c r="F19" s="42"/>
      <c r="G19" s="43"/>
      <c r="H19" s="44"/>
      <c r="M19" t="s">
        <v>29</v>
      </c>
    </row>
    <row r="20" spans="1:41" ht="25.5" customHeight="1" x14ac:dyDescent="0.25">
      <c r="A20" s="40"/>
      <c r="B20" s="40"/>
      <c r="C20" s="40"/>
      <c r="D20" s="40" t="s">
        <v>41</v>
      </c>
      <c r="E20" s="41" t="s">
        <v>41</v>
      </c>
      <c r="F20" s="42"/>
      <c r="G20" s="43"/>
      <c r="H20" s="44"/>
      <c r="K20" s="45"/>
      <c r="M20" s="28" t="s">
        <v>42</v>
      </c>
      <c r="N20" s="46"/>
      <c r="O20" s="46"/>
      <c r="P20" s="46"/>
      <c r="Q20" s="47"/>
      <c r="R20" s="28" t="s">
        <v>43</v>
      </c>
      <c r="S20" s="46"/>
      <c r="T20" s="46"/>
      <c r="U20" s="46"/>
      <c r="V20" s="46"/>
      <c r="W20" s="46"/>
      <c r="AA20" s="14"/>
      <c r="AD20" s="48"/>
      <c r="AE20" s="49"/>
      <c r="AF20" s="49"/>
      <c r="AG20" s="49"/>
      <c r="AH20" s="48" t="s">
        <v>44</v>
      </c>
      <c r="AI20" s="49"/>
      <c r="AJ20" s="49"/>
      <c r="AK20" s="50"/>
    </row>
    <row r="21" spans="1:41" x14ac:dyDescent="0.2">
      <c r="A21" s="51"/>
      <c r="B21" s="51"/>
      <c r="C21" s="51"/>
      <c r="D21" s="51"/>
      <c r="E21" s="52"/>
      <c r="F21" s="53"/>
      <c r="G21" s="54"/>
      <c r="H21" s="55"/>
      <c r="I21" s="46"/>
      <c r="J21" s="46"/>
      <c r="K21" s="56" t="s">
        <v>45</v>
      </c>
      <c r="L21" s="57" t="s">
        <v>46</v>
      </c>
      <c r="M21" s="58" t="s">
        <v>2</v>
      </c>
      <c r="N21" s="58" t="s">
        <v>3</v>
      </c>
      <c r="O21" s="58" t="s">
        <v>6</v>
      </c>
      <c r="P21" s="59" t="s">
        <v>5</v>
      </c>
      <c r="Q21" s="47"/>
      <c r="R21" s="60" t="s">
        <v>2</v>
      </c>
      <c r="S21" s="61" t="s">
        <v>3</v>
      </c>
      <c r="T21" s="61" t="s">
        <v>6</v>
      </c>
      <c r="U21" s="62" t="s">
        <v>5</v>
      </c>
      <c r="V21" s="61"/>
      <c r="W21" s="63" t="s">
        <v>47</v>
      </c>
      <c r="X21" s="62" t="s">
        <v>48</v>
      </c>
      <c r="AA21" s="64"/>
      <c r="AB21" s="64"/>
      <c r="AD21" s="65" t="s">
        <v>49</v>
      </c>
      <c r="AE21" s="66" t="s">
        <v>50</v>
      </c>
      <c r="AF21" s="66"/>
      <c r="AG21" s="66" t="s">
        <v>51</v>
      </c>
      <c r="AH21" s="67" t="s">
        <v>2</v>
      </c>
      <c r="AI21" s="68" t="s">
        <v>3</v>
      </c>
      <c r="AJ21" s="68" t="s">
        <v>6</v>
      </c>
      <c r="AK21" s="69" t="s">
        <v>5</v>
      </c>
    </row>
    <row r="22" spans="1:41" ht="15" x14ac:dyDescent="0.25">
      <c r="A22" s="40">
        <v>3.9989999999999998E-2</v>
      </c>
      <c r="B22" s="40">
        <v>4.1899199999999998E-2</v>
      </c>
      <c r="C22" s="40">
        <v>4.3899599999999997E-2</v>
      </c>
      <c r="D22" s="70">
        <v>0</v>
      </c>
      <c r="E22" s="71">
        <f>0</f>
        <v>0</v>
      </c>
      <c r="F22" s="72"/>
      <c r="G22" s="72"/>
      <c r="H22" s="72"/>
      <c r="I22" s="46"/>
      <c r="J22" s="46"/>
      <c r="K22" s="73">
        <f>G48</f>
        <v>-0.30429772992713883</v>
      </c>
      <c r="L22" s="74">
        <f>H48</f>
        <v>0</v>
      </c>
      <c r="M22" s="75">
        <f>EXP(-1*(($K22-M$8)/(0.6005615*M$9))^2)</f>
        <v>8.2324423976544684E-245</v>
      </c>
      <c r="N22" s="76">
        <f>EXP(-1*(($K22-N$8)/(0.6005615*N$9))^2)</f>
        <v>0</v>
      </c>
      <c r="O22" s="76">
        <f>EXP(-1*(($K22-O$8)/(0.6005615*O$9))^2)</f>
        <v>0</v>
      </c>
      <c r="P22" s="77">
        <f>EXP(-1*(($K22-P$8)/(0.6005615*P$9))^2)</f>
        <v>0</v>
      </c>
      <c r="Q22" s="47"/>
      <c r="R22" s="78">
        <f>M$15*M22</f>
        <v>2.8647065643459327E-244</v>
      </c>
      <c r="S22" s="79">
        <f>N$15*N22</f>
        <v>0</v>
      </c>
      <c r="T22" s="79">
        <f>O$15*O22</f>
        <v>0</v>
      </c>
      <c r="U22" s="80">
        <f>P$15*P22</f>
        <v>0</v>
      </c>
      <c r="V22" s="79"/>
      <c r="W22" s="78">
        <f t="shared" ref="W22:W85" si="1">SUM(R22:V22)</f>
        <v>2.8647065643459327E-244</v>
      </c>
      <c r="X22" s="80">
        <f>L22-W22</f>
        <v>-2.8647065643459327E-244</v>
      </c>
      <c r="AD22" s="81">
        <f>LOG10(A48)</f>
        <v>-0.34480680141708298</v>
      </c>
      <c r="AE22" s="46">
        <f>LOG10(C48)</f>
        <v>-0.30429772992713883</v>
      </c>
      <c r="AF22" s="46"/>
      <c r="AG22" s="46">
        <f t="shared" ref="AG22:AG85" si="2">AE22-AD22</f>
        <v>4.0509071489944148E-2</v>
      </c>
      <c r="AH22" s="81">
        <f>R22*AG22</f>
        <v>1.1604660301280168E-245</v>
      </c>
      <c r="AI22" s="46">
        <f>S22*AG22</f>
        <v>0</v>
      </c>
      <c r="AJ22" s="46">
        <f>T22*AG22</f>
        <v>0</v>
      </c>
      <c r="AK22" s="82">
        <f>U22*AG22</f>
        <v>0</v>
      </c>
    </row>
    <row r="23" spans="1:41" ht="15" x14ac:dyDescent="0.25">
      <c r="A23" s="40">
        <v>4.3899599999999997E-2</v>
      </c>
      <c r="B23" s="40">
        <v>4.5995500000000002E-2</v>
      </c>
      <c r="C23" s="40">
        <v>4.8191499999999998E-2</v>
      </c>
      <c r="D23" s="70">
        <v>0</v>
      </c>
      <c r="E23" s="83">
        <f>E22+D22</f>
        <v>0</v>
      </c>
      <c r="F23" s="72"/>
      <c r="G23" s="72"/>
      <c r="H23" s="72"/>
      <c r="I23" s="46"/>
      <c r="J23" s="46"/>
      <c r="K23" s="73">
        <f t="shared" ref="K23:L86" si="3">G49</f>
        <v>-0.26378841106513984</v>
      </c>
      <c r="L23" s="74">
        <f t="shared" si="3"/>
        <v>0</v>
      </c>
      <c r="M23" s="75">
        <f t="shared" ref="M23:P86" si="4">EXP(-1*(($K23-M$8)/(0.6005615*M$9))^2)</f>
        <v>4.0402140176433567E-231</v>
      </c>
      <c r="N23" s="76">
        <f t="shared" si="4"/>
        <v>0</v>
      </c>
      <c r="O23" s="76">
        <f t="shared" si="4"/>
        <v>0</v>
      </c>
      <c r="P23" s="77">
        <f t="shared" si="4"/>
        <v>0</v>
      </c>
      <c r="Q23" s="47"/>
      <c r="R23" s="84">
        <f t="shared" ref="R23:U86" si="5">M$15*M23</f>
        <v>1.4059044762952695E-230</v>
      </c>
      <c r="S23" s="85">
        <f t="shared" si="5"/>
        <v>0</v>
      </c>
      <c r="T23" s="85">
        <f t="shared" si="5"/>
        <v>0</v>
      </c>
      <c r="U23" s="86">
        <f t="shared" si="5"/>
        <v>0</v>
      </c>
      <c r="V23" s="85"/>
      <c r="W23" s="84">
        <f t="shared" si="1"/>
        <v>1.4059044762952695E-230</v>
      </c>
      <c r="X23" s="86">
        <f t="shared" ref="X23:X86" si="6">L23-W23</f>
        <v>-1.4059044762952695E-230</v>
      </c>
      <c r="AD23" s="81">
        <f t="shared" ref="AD23:AD86" si="7">LOG10(A49)</f>
        <v>-0.30429772992713883</v>
      </c>
      <c r="AE23" s="46">
        <f t="shared" ref="AE23:AE86" si="8">LOG10(C49)</f>
        <v>-0.26378841106513984</v>
      </c>
      <c r="AF23" s="46"/>
      <c r="AG23" s="46">
        <f t="shared" si="2"/>
        <v>4.0509318861998989E-2</v>
      </c>
      <c r="AH23" s="87">
        <f>AH22+(R23*AG23)</f>
        <v>5.6952232719757928E-232</v>
      </c>
      <c r="AI23" s="88">
        <f>AI22+(S23*AG22)</f>
        <v>0</v>
      </c>
      <c r="AJ23" s="88">
        <f>AJ22+(T23*AG23)</f>
        <v>0</v>
      </c>
      <c r="AK23" s="89">
        <f>AK22+(U23*AG23)</f>
        <v>0</v>
      </c>
    </row>
    <row r="24" spans="1:41" ht="15" x14ac:dyDescent="0.25">
      <c r="A24" s="40">
        <v>4.8191499999999998E-2</v>
      </c>
      <c r="B24" s="40">
        <v>5.0492299999999997E-2</v>
      </c>
      <c r="C24" s="40">
        <v>5.2902900000000003E-2</v>
      </c>
      <c r="D24" s="70">
        <v>0</v>
      </c>
      <c r="E24" s="83">
        <f>E23+D23</f>
        <v>0</v>
      </c>
      <c r="F24" s="72"/>
      <c r="G24" s="72"/>
      <c r="H24" s="72"/>
      <c r="I24" s="46"/>
      <c r="J24" s="46"/>
      <c r="K24" s="73">
        <f t="shared" si="3"/>
        <v>-0.2232792078405138</v>
      </c>
      <c r="L24" s="74">
        <f t="shared" si="3"/>
        <v>0</v>
      </c>
      <c r="M24" s="75">
        <f t="shared" si="4"/>
        <v>7.9820717015021755E-218</v>
      </c>
      <c r="N24" s="76">
        <f t="shared" si="4"/>
        <v>0</v>
      </c>
      <c r="O24" s="76">
        <f t="shared" si="4"/>
        <v>0</v>
      </c>
      <c r="P24" s="77">
        <f t="shared" si="4"/>
        <v>0</v>
      </c>
      <c r="Q24" s="47"/>
      <c r="R24" s="84">
        <f t="shared" si="5"/>
        <v>2.7775831394688046E-217</v>
      </c>
      <c r="S24" s="85">
        <f t="shared" si="5"/>
        <v>0</v>
      </c>
      <c r="T24" s="85">
        <f t="shared" si="5"/>
        <v>0</v>
      </c>
      <c r="U24" s="86">
        <f t="shared" si="5"/>
        <v>0</v>
      </c>
      <c r="V24" s="85"/>
      <c r="W24" s="84">
        <f t="shared" si="1"/>
        <v>2.7775831394688046E-217</v>
      </c>
      <c r="X24" s="86">
        <f t="shared" si="6"/>
        <v>-2.7775831394688046E-217</v>
      </c>
      <c r="AD24" s="81">
        <f t="shared" si="7"/>
        <v>-0.26378841106513984</v>
      </c>
      <c r="AE24" s="46">
        <f t="shared" si="8"/>
        <v>-0.2232792078405138</v>
      </c>
      <c r="AF24" s="46"/>
      <c r="AG24" s="46">
        <f t="shared" si="2"/>
        <v>4.0509203224626034E-2</v>
      </c>
      <c r="AH24" s="87">
        <f t="shared" ref="AH24:AH87" si="9">AH23+(R24*AG24)</f>
        <v>1.1251767987004231E-218</v>
      </c>
      <c r="AI24" s="88">
        <f t="shared" ref="AI24:AI87" si="10">AI23+(S24*AG23)</f>
        <v>0</v>
      </c>
      <c r="AJ24" s="88">
        <f t="shared" ref="AJ24:AJ87" si="11">AJ23+(T24*AG24)</f>
        <v>0</v>
      </c>
      <c r="AK24" s="89">
        <f t="shared" ref="AK24:AK87" si="12">AK23+(U24*AG24)</f>
        <v>0</v>
      </c>
    </row>
    <row r="25" spans="1:41" ht="15" x14ac:dyDescent="0.25">
      <c r="A25" s="40">
        <v>5.2902900000000003E-2</v>
      </c>
      <c r="B25" s="40">
        <v>5.5428600000000001E-2</v>
      </c>
      <c r="C25" s="40">
        <v>5.8074899999999999E-2</v>
      </c>
      <c r="D25" s="70">
        <v>0</v>
      </c>
      <c r="E25" s="83">
        <f t="shared" ref="E25:E88" si="13">E24+D24</f>
        <v>0</v>
      </c>
      <c r="F25" s="72"/>
      <c r="G25" s="72"/>
      <c r="H25" s="72"/>
      <c r="I25" s="46"/>
      <c r="J25" s="46"/>
      <c r="K25" s="73">
        <f t="shared" si="3"/>
        <v>-0.18276990030958323</v>
      </c>
      <c r="L25" s="74">
        <f t="shared" si="3"/>
        <v>0</v>
      </c>
      <c r="M25" s="75">
        <f t="shared" si="4"/>
        <v>6.3494311135073838E-205</v>
      </c>
      <c r="N25" s="76">
        <f t="shared" si="4"/>
        <v>0</v>
      </c>
      <c r="O25" s="76">
        <f t="shared" si="4"/>
        <v>0</v>
      </c>
      <c r="P25" s="77">
        <f t="shared" si="4"/>
        <v>0</v>
      </c>
      <c r="Q25" s="47"/>
      <c r="R25" s="84">
        <f t="shared" si="5"/>
        <v>2.2094605843715672E-204</v>
      </c>
      <c r="S25" s="85">
        <f t="shared" si="5"/>
        <v>0</v>
      </c>
      <c r="T25" s="85">
        <f t="shared" si="5"/>
        <v>0</v>
      </c>
      <c r="U25" s="86">
        <f t="shared" si="5"/>
        <v>0</v>
      </c>
      <c r="V25" s="85"/>
      <c r="W25" s="84">
        <f t="shared" si="1"/>
        <v>2.2094605843715672E-204</v>
      </c>
      <c r="X25" s="86">
        <f t="shared" si="6"/>
        <v>-2.2094605843715672E-204</v>
      </c>
      <c r="AD25" s="81">
        <f t="shared" si="7"/>
        <v>-0.2232792078405138</v>
      </c>
      <c r="AE25" s="46">
        <f t="shared" si="8"/>
        <v>-0.18276990030958323</v>
      </c>
      <c r="AF25" s="46"/>
      <c r="AG25" s="46">
        <f t="shared" si="2"/>
        <v>4.0509307530930572E-2</v>
      </c>
      <c r="AH25" s="87">
        <f t="shared" si="9"/>
        <v>8.9503718289788646E-206</v>
      </c>
      <c r="AI25" s="88">
        <f t="shared" si="10"/>
        <v>0</v>
      </c>
      <c r="AJ25" s="88">
        <f t="shared" si="11"/>
        <v>0</v>
      </c>
      <c r="AK25" s="89">
        <f t="shared" si="12"/>
        <v>0</v>
      </c>
    </row>
    <row r="26" spans="1:41" ht="15" x14ac:dyDescent="0.25">
      <c r="A26" s="40">
        <v>5.8074899999999999E-2</v>
      </c>
      <c r="B26" s="40">
        <v>6.0847600000000002E-2</v>
      </c>
      <c r="C26" s="40">
        <v>6.3752600000000006E-2</v>
      </c>
      <c r="D26" s="70">
        <v>0</v>
      </c>
      <c r="E26" s="83">
        <f t="shared" si="13"/>
        <v>0</v>
      </c>
      <c r="F26" s="72"/>
      <c r="G26" s="72"/>
      <c r="H26" s="72"/>
      <c r="I26" s="46"/>
      <c r="J26" s="46"/>
      <c r="K26" s="73">
        <f t="shared" si="3"/>
        <v>-0.14226054322481577</v>
      </c>
      <c r="L26" s="74">
        <f t="shared" si="3"/>
        <v>0</v>
      </c>
      <c r="M26" s="75">
        <f t="shared" si="4"/>
        <v>2.0334910106913533E-192</v>
      </c>
      <c r="N26" s="76">
        <f t="shared" si="4"/>
        <v>0</v>
      </c>
      <c r="O26" s="76">
        <f t="shared" si="4"/>
        <v>0</v>
      </c>
      <c r="P26" s="77">
        <f t="shared" si="4"/>
        <v>0</v>
      </c>
      <c r="Q26" s="47"/>
      <c r="R26" s="84">
        <f t="shared" si="5"/>
        <v>7.0760957264950748E-192</v>
      </c>
      <c r="S26" s="85">
        <f t="shared" si="5"/>
        <v>0</v>
      </c>
      <c r="T26" s="85">
        <f t="shared" si="5"/>
        <v>0</v>
      </c>
      <c r="U26" s="86">
        <f t="shared" si="5"/>
        <v>0</v>
      </c>
      <c r="V26" s="85"/>
      <c r="W26" s="84">
        <f t="shared" si="1"/>
        <v>7.0760957264950748E-192</v>
      </c>
      <c r="X26" s="86">
        <f t="shared" si="6"/>
        <v>-7.0760957264950748E-192</v>
      </c>
      <c r="AD26" s="81">
        <f t="shared" si="7"/>
        <v>-0.18276990030958323</v>
      </c>
      <c r="AE26" s="46">
        <f t="shared" si="8"/>
        <v>-0.14226054322481577</v>
      </c>
      <c r="AF26" s="46"/>
      <c r="AG26" s="46">
        <f t="shared" si="2"/>
        <v>4.0509357084767467E-2</v>
      </c>
      <c r="AH26" s="87">
        <f t="shared" si="9"/>
        <v>2.8664808855067555E-193</v>
      </c>
      <c r="AI26" s="88">
        <f t="shared" si="10"/>
        <v>0</v>
      </c>
      <c r="AJ26" s="88">
        <f t="shared" si="11"/>
        <v>0</v>
      </c>
      <c r="AK26" s="89">
        <f t="shared" si="12"/>
        <v>0</v>
      </c>
    </row>
    <row r="27" spans="1:41" ht="15" x14ac:dyDescent="0.25">
      <c r="A27" s="40">
        <v>6.3752600000000006E-2</v>
      </c>
      <c r="B27" s="40">
        <v>6.6796300000000003E-2</v>
      </c>
      <c r="C27" s="40">
        <v>6.9985400000000003E-2</v>
      </c>
      <c r="D27" s="70">
        <v>0</v>
      </c>
      <c r="E27" s="83">
        <f t="shared" si="13"/>
        <v>0</v>
      </c>
      <c r="F27" s="72"/>
      <c r="G27" s="72"/>
      <c r="H27" s="72"/>
      <c r="I27" s="46"/>
      <c r="J27" s="46"/>
      <c r="K27" s="73">
        <f t="shared" si="3"/>
        <v>-0.10175104862765279</v>
      </c>
      <c r="L27" s="74">
        <f t="shared" si="3"/>
        <v>0</v>
      </c>
      <c r="M27" s="75">
        <f t="shared" si="4"/>
        <v>2.6221791775396521E-180</v>
      </c>
      <c r="N27" s="76">
        <f t="shared" si="4"/>
        <v>0</v>
      </c>
      <c r="O27" s="76">
        <f t="shared" si="4"/>
        <v>0</v>
      </c>
      <c r="P27" s="77">
        <f t="shared" si="4"/>
        <v>0</v>
      </c>
      <c r="Q27" s="47"/>
      <c r="R27" s="84">
        <f t="shared" si="5"/>
        <v>9.1245994079828174E-180</v>
      </c>
      <c r="S27" s="85">
        <f t="shared" si="5"/>
        <v>0</v>
      </c>
      <c r="T27" s="85">
        <f t="shared" si="5"/>
        <v>0</v>
      </c>
      <c r="U27" s="86">
        <f t="shared" si="5"/>
        <v>0</v>
      </c>
      <c r="V27" s="85"/>
      <c r="W27" s="84">
        <f t="shared" si="1"/>
        <v>9.1245994079828174E-180</v>
      </c>
      <c r="X27" s="86">
        <f t="shared" si="6"/>
        <v>-9.1245994079828174E-180</v>
      </c>
      <c r="AD27" s="81">
        <f t="shared" si="7"/>
        <v>-0.14226054322481577</v>
      </c>
      <c r="AE27" s="46">
        <f t="shared" si="8"/>
        <v>-0.10175104862765279</v>
      </c>
      <c r="AF27" s="46"/>
      <c r="AG27" s="46">
        <f t="shared" si="2"/>
        <v>4.0509494597162979E-2</v>
      </c>
      <c r="AH27" s="87">
        <f t="shared" si="9"/>
        <v>3.6963291041924312E-181</v>
      </c>
      <c r="AI27" s="88">
        <f t="shared" si="10"/>
        <v>0</v>
      </c>
      <c r="AJ27" s="88">
        <f t="shared" si="11"/>
        <v>0</v>
      </c>
      <c r="AK27" s="89">
        <f t="shared" si="12"/>
        <v>0</v>
      </c>
    </row>
    <row r="28" spans="1:41" ht="15" x14ac:dyDescent="0.25">
      <c r="A28" s="40">
        <v>6.9985400000000003E-2</v>
      </c>
      <c r="B28" s="40">
        <v>7.3326699999999995E-2</v>
      </c>
      <c r="C28" s="40">
        <v>7.6827500000000007E-2</v>
      </c>
      <c r="D28" s="70">
        <v>0</v>
      </c>
      <c r="E28" s="83">
        <f t="shared" si="13"/>
        <v>0</v>
      </c>
      <c r="F28" s="72"/>
      <c r="G28" s="72"/>
      <c r="H28" s="72"/>
      <c r="I28" s="46"/>
      <c r="J28" s="46"/>
      <c r="K28" s="73">
        <f t="shared" si="3"/>
        <v>-6.1241678547164231E-2</v>
      </c>
      <c r="L28" s="74">
        <f t="shared" si="3"/>
        <v>0</v>
      </c>
      <c r="M28" s="75">
        <f t="shared" si="4"/>
        <v>1.3611833050863753E-168</v>
      </c>
      <c r="N28" s="76">
        <f t="shared" si="4"/>
        <v>0</v>
      </c>
      <c r="O28" s="76">
        <f t="shared" si="4"/>
        <v>0</v>
      </c>
      <c r="P28" s="77">
        <f t="shared" si="4"/>
        <v>0</v>
      </c>
      <c r="Q28" s="47"/>
      <c r="R28" s="84">
        <f t="shared" si="5"/>
        <v>4.7366146776441695E-168</v>
      </c>
      <c r="S28" s="85">
        <f t="shared" si="5"/>
        <v>0</v>
      </c>
      <c r="T28" s="85">
        <f t="shared" si="5"/>
        <v>0</v>
      </c>
      <c r="U28" s="86">
        <f t="shared" si="5"/>
        <v>0</v>
      </c>
      <c r="V28" s="85"/>
      <c r="W28" s="84">
        <f t="shared" si="1"/>
        <v>4.7366146776441695E-168</v>
      </c>
      <c r="X28" s="86">
        <f t="shared" si="6"/>
        <v>-4.7366146776441695E-168</v>
      </c>
      <c r="Z28" s="31"/>
      <c r="AA28" s="31"/>
      <c r="AB28" s="31"/>
      <c r="AD28" s="81">
        <f t="shared" si="7"/>
        <v>-0.10175104862765279</v>
      </c>
      <c r="AE28" s="46">
        <f t="shared" si="8"/>
        <v>-6.1241678547164231E-2</v>
      </c>
      <c r="AF28" s="46"/>
      <c r="AG28" s="46">
        <f t="shared" si="2"/>
        <v>4.0509370080488556E-2</v>
      </c>
      <c r="AH28" s="87">
        <f t="shared" si="9"/>
        <v>1.918772769057313E-169</v>
      </c>
      <c r="AI28" s="88">
        <f t="shared" si="10"/>
        <v>0</v>
      </c>
      <c r="AJ28" s="88">
        <f t="shared" si="11"/>
        <v>0</v>
      </c>
      <c r="AK28" s="89">
        <f t="shared" si="12"/>
        <v>0</v>
      </c>
      <c r="AO28" s="145"/>
    </row>
    <row r="29" spans="1:41" ht="15" x14ac:dyDescent="0.25">
      <c r="A29" s="40">
        <v>7.6827500000000007E-2</v>
      </c>
      <c r="B29" s="40">
        <v>8.0495399999999995E-2</v>
      </c>
      <c r="C29" s="40">
        <v>8.4338499999999997E-2</v>
      </c>
      <c r="D29" s="70">
        <v>0</v>
      </c>
      <c r="E29" s="83">
        <f t="shared" si="13"/>
        <v>0</v>
      </c>
      <c r="F29" s="72"/>
      <c r="G29" s="72"/>
      <c r="H29" s="72"/>
      <c r="I29" s="46"/>
      <c r="J29" s="46"/>
      <c r="K29" s="73">
        <f t="shared" si="3"/>
        <v>-2.073259634857829E-2</v>
      </c>
      <c r="L29" s="74">
        <f t="shared" si="3"/>
        <v>0</v>
      </c>
      <c r="M29" s="75">
        <f t="shared" si="4"/>
        <v>2.8442239823343099E-157</v>
      </c>
      <c r="N29" s="76">
        <f t="shared" si="4"/>
        <v>0</v>
      </c>
      <c r="O29" s="76">
        <f t="shared" si="4"/>
        <v>0</v>
      </c>
      <c r="P29" s="77">
        <f t="shared" si="4"/>
        <v>0</v>
      </c>
      <c r="Q29" s="47"/>
      <c r="R29" s="84">
        <f t="shared" si="5"/>
        <v>9.8972658648479125E-157</v>
      </c>
      <c r="S29" s="85">
        <f t="shared" si="5"/>
        <v>0</v>
      </c>
      <c r="T29" s="85">
        <f t="shared" si="5"/>
        <v>0</v>
      </c>
      <c r="U29" s="86">
        <f t="shared" si="5"/>
        <v>0</v>
      </c>
      <c r="V29" s="85"/>
      <c r="W29" s="84">
        <f t="shared" si="1"/>
        <v>9.8972658648479125E-157</v>
      </c>
      <c r="X29" s="86">
        <f t="shared" si="6"/>
        <v>-9.8972658648479125E-157</v>
      </c>
      <c r="AD29" s="81">
        <f t="shared" si="7"/>
        <v>-6.1241678547164231E-2</v>
      </c>
      <c r="AE29" s="46">
        <f t="shared" si="8"/>
        <v>-2.073259634857829E-2</v>
      </c>
      <c r="AF29" s="46"/>
      <c r="AG29" s="46">
        <f t="shared" si="2"/>
        <v>4.0509082198585941E-2</v>
      </c>
      <c r="AH29" s="87">
        <f t="shared" si="9"/>
        <v>4.0092915646230169E-158</v>
      </c>
      <c r="AI29" s="88">
        <f t="shared" si="10"/>
        <v>0</v>
      </c>
      <c r="AJ29" s="88">
        <f t="shared" si="11"/>
        <v>0</v>
      </c>
      <c r="AK29" s="89">
        <f t="shared" si="12"/>
        <v>0</v>
      </c>
    </row>
    <row r="30" spans="1:41" ht="15" x14ac:dyDescent="0.25">
      <c r="A30" s="40">
        <v>8.4338499999999997E-2</v>
      </c>
      <c r="B30" s="40">
        <v>8.8364999999999999E-2</v>
      </c>
      <c r="C30" s="40">
        <v>9.2583799999999994E-2</v>
      </c>
      <c r="D30" s="70">
        <v>0</v>
      </c>
      <c r="E30" s="83">
        <f t="shared" si="13"/>
        <v>0</v>
      </c>
      <c r="F30" s="72"/>
      <c r="G30" s="72"/>
      <c r="H30" s="72"/>
      <c r="I30" s="46"/>
      <c r="J30" s="46"/>
      <c r="K30" s="73">
        <f t="shared" si="3"/>
        <v>1.9776580809181432E-2</v>
      </c>
      <c r="L30" s="74">
        <f t="shared" si="3"/>
        <v>0</v>
      </c>
      <c r="M30" s="75">
        <f t="shared" si="4"/>
        <v>2.3928402786469368E-146</v>
      </c>
      <c r="N30" s="76">
        <f t="shared" si="4"/>
        <v>0</v>
      </c>
      <c r="O30" s="76">
        <f t="shared" si="4"/>
        <v>0</v>
      </c>
      <c r="P30" s="77">
        <f t="shared" si="4"/>
        <v>0</v>
      </c>
      <c r="Q30" s="47"/>
      <c r="R30" s="84">
        <f t="shared" si="5"/>
        <v>8.3265511285256602E-146</v>
      </c>
      <c r="S30" s="85">
        <f t="shared" si="5"/>
        <v>0</v>
      </c>
      <c r="T30" s="85">
        <f t="shared" si="5"/>
        <v>0</v>
      </c>
      <c r="U30" s="86">
        <f t="shared" si="5"/>
        <v>0</v>
      </c>
      <c r="V30" s="85"/>
      <c r="W30" s="84">
        <f t="shared" si="1"/>
        <v>8.3265511285256602E-146</v>
      </c>
      <c r="X30" s="86">
        <f t="shared" si="6"/>
        <v>-8.3265511285256602E-146</v>
      </c>
      <c r="AD30" s="81">
        <f t="shared" si="7"/>
        <v>-2.073259634857829E-2</v>
      </c>
      <c r="AE30" s="46">
        <f t="shared" si="8"/>
        <v>1.9776580809181432E-2</v>
      </c>
      <c r="AF30" s="46"/>
      <c r="AG30" s="46">
        <f t="shared" si="2"/>
        <v>4.0509177157759722E-2</v>
      </c>
      <c r="AH30" s="87">
        <f t="shared" si="9"/>
        <v>3.3730173478259943E-147</v>
      </c>
      <c r="AI30" s="88">
        <f t="shared" si="10"/>
        <v>0</v>
      </c>
      <c r="AJ30" s="88">
        <f t="shared" si="11"/>
        <v>0</v>
      </c>
      <c r="AK30" s="89">
        <f t="shared" si="12"/>
        <v>0</v>
      </c>
    </row>
    <row r="31" spans="1:41" ht="15" x14ac:dyDescent="0.25">
      <c r="A31" s="40">
        <v>9.2583799999999994E-2</v>
      </c>
      <c r="B31" s="40">
        <v>9.7003900000000004E-2</v>
      </c>
      <c r="C31" s="40">
        <v>0.101635</v>
      </c>
      <c r="D31" s="70">
        <v>0</v>
      </c>
      <c r="E31" s="83">
        <f t="shared" si="13"/>
        <v>0</v>
      </c>
      <c r="F31" s="72"/>
      <c r="G31" s="72"/>
      <c r="H31" s="72"/>
      <c r="I31" s="46"/>
      <c r="J31" s="46"/>
      <c r="K31" s="73">
        <f t="shared" si="3"/>
        <v>6.0286009511388572E-2</v>
      </c>
      <c r="L31" s="74">
        <f t="shared" si="3"/>
        <v>0</v>
      </c>
      <c r="M31" s="75">
        <f t="shared" si="4"/>
        <v>8.1059425852298874E-136</v>
      </c>
      <c r="N31" s="76">
        <f t="shared" si="4"/>
        <v>0</v>
      </c>
      <c r="O31" s="76">
        <f t="shared" si="4"/>
        <v>0</v>
      </c>
      <c r="P31" s="77">
        <f t="shared" si="4"/>
        <v>0</v>
      </c>
      <c r="Q31" s="47"/>
      <c r="R31" s="84">
        <f t="shared" si="5"/>
        <v>2.8206874475957839E-135</v>
      </c>
      <c r="S31" s="85">
        <f t="shared" si="5"/>
        <v>0</v>
      </c>
      <c r="T31" s="85">
        <f t="shared" si="5"/>
        <v>0</v>
      </c>
      <c r="U31" s="86">
        <f t="shared" si="5"/>
        <v>0</v>
      </c>
      <c r="V31" s="85"/>
      <c r="W31" s="84">
        <f t="shared" si="1"/>
        <v>2.8206874475957839E-135</v>
      </c>
      <c r="X31" s="86">
        <f t="shared" si="6"/>
        <v>-2.8206874475957839E-135</v>
      </c>
      <c r="AA31" s="34"/>
      <c r="AB31" s="34"/>
      <c r="AC31" s="34"/>
      <c r="AD31" s="81">
        <f t="shared" si="7"/>
        <v>1.9776580809181432E-2</v>
      </c>
      <c r="AE31" s="46">
        <f t="shared" si="8"/>
        <v>6.0286009511388572E-2</v>
      </c>
      <c r="AF31" s="46"/>
      <c r="AG31" s="46">
        <f t="shared" si="2"/>
        <v>4.050942870220714E-2</v>
      </c>
      <c r="AH31" s="87">
        <f t="shared" si="9"/>
        <v>1.1426443705296506E-136</v>
      </c>
      <c r="AI31" s="88">
        <f t="shared" si="10"/>
        <v>0</v>
      </c>
      <c r="AJ31" s="88">
        <f t="shared" si="11"/>
        <v>0</v>
      </c>
      <c r="AK31" s="89">
        <f t="shared" si="12"/>
        <v>0</v>
      </c>
      <c r="AO31" s="145"/>
    </row>
    <row r="32" spans="1:41" ht="15" x14ac:dyDescent="0.25">
      <c r="A32" s="40">
        <v>0.101635</v>
      </c>
      <c r="B32" s="40">
        <v>0.106488</v>
      </c>
      <c r="C32" s="40">
        <v>0.111572</v>
      </c>
      <c r="D32" s="70">
        <v>0</v>
      </c>
      <c r="E32" s="83">
        <f t="shared" si="13"/>
        <v>0</v>
      </c>
      <c r="F32" s="72"/>
      <c r="G32" s="72"/>
      <c r="H32" s="72"/>
      <c r="I32" s="46"/>
      <c r="J32" s="46"/>
      <c r="K32" s="73">
        <f t="shared" si="3"/>
        <v>0.10079429245923367</v>
      </c>
      <c r="L32" s="74">
        <f t="shared" si="3"/>
        <v>0</v>
      </c>
      <c r="M32" s="75">
        <f t="shared" si="4"/>
        <v>1.1047985763871142E-125</v>
      </c>
      <c r="N32" s="76">
        <f t="shared" si="4"/>
        <v>0</v>
      </c>
      <c r="O32" s="76">
        <f t="shared" si="4"/>
        <v>0</v>
      </c>
      <c r="P32" s="77">
        <f t="shared" si="4"/>
        <v>0</v>
      </c>
      <c r="Q32" s="47"/>
      <c r="R32" s="84">
        <f t="shared" si="5"/>
        <v>3.8444529353256522E-125</v>
      </c>
      <c r="S32" s="85">
        <f t="shared" si="5"/>
        <v>0</v>
      </c>
      <c r="T32" s="85">
        <f t="shared" si="5"/>
        <v>0</v>
      </c>
      <c r="U32" s="86">
        <f t="shared" si="5"/>
        <v>0</v>
      </c>
      <c r="V32" s="85"/>
      <c r="W32" s="84">
        <f t="shared" si="1"/>
        <v>3.8444529353256522E-125</v>
      </c>
      <c r="X32" s="86">
        <f t="shared" si="6"/>
        <v>-3.8444529353256522E-125</v>
      </c>
      <c r="AD32" s="81">
        <f t="shared" si="7"/>
        <v>6.0286009511388572E-2</v>
      </c>
      <c r="AE32" s="46">
        <f t="shared" si="8"/>
        <v>0.10079429245923367</v>
      </c>
      <c r="AF32" s="46"/>
      <c r="AG32" s="46">
        <f t="shared" si="2"/>
        <v>4.0508282947845101E-2</v>
      </c>
      <c r="AH32" s="87">
        <f t="shared" si="9"/>
        <v>1.5573218729527163E-126</v>
      </c>
      <c r="AI32" s="88">
        <f t="shared" si="10"/>
        <v>0</v>
      </c>
      <c r="AJ32" s="88">
        <f t="shared" si="11"/>
        <v>0</v>
      </c>
      <c r="AK32" s="89">
        <f t="shared" si="12"/>
        <v>0</v>
      </c>
    </row>
    <row r="33" spans="1:41" ht="15" x14ac:dyDescent="0.25">
      <c r="A33" s="40">
        <v>0.111572</v>
      </c>
      <c r="B33" s="40">
        <v>0.116898</v>
      </c>
      <c r="C33" s="40">
        <v>0.122479</v>
      </c>
      <c r="D33" s="70">
        <v>0</v>
      </c>
      <c r="E33" s="83">
        <f t="shared" si="13"/>
        <v>0</v>
      </c>
      <c r="F33" s="72"/>
      <c r="G33" s="72"/>
      <c r="H33" s="72"/>
      <c r="I33" s="46"/>
      <c r="J33" s="46"/>
      <c r="K33" s="73">
        <f t="shared" si="3"/>
        <v>0.14130550723098614</v>
      </c>
      <c r="L33" s="74">
        <f t="shared" si="3"/>
        <v>0</v>
      </c>
      <c r="M33" s="75">
        <f t="shared" si="4"/>
        <v>6.0722055826211215E-116</v>
      </c>
      <c r="N33" s="76">
        <f t="shared" si="4"/>
        <v>0</v>
      </c>
      <c r="O33" s="76">
        <f t="shared" si="4"/>
        <v>0</v>
      </c>
      <c r="P33" s="77">
        <f t="shared" si="4"/>
        <v>0</v>
      </c>
      <c r="Q33" s="47"/>
      <c r="R33" s="84">
        <f t="shared" si="5"/>
        <v>2.112992275238857E-115</v>
      </c>
      <c r="S33" s="85">
        <f t="shared" si="5"/>
        <v>0</v>
      </c>
      <c r="T33" s="85">
        <f t="shared" si="5"/>
        <v>0</v>
      </c>
      <c r="U33" s="86">
        <f t="shared" si="5"/>
        <v>0</v>
      </c>
      <c r="V33" s="85"/>
      <c r="W33" s="84">
        <f t="shared" si="1"/>
        <v>2.112992275238857E-115</v>
      </c>
      <c r="X33" s="86">
        <f t="shared" si="6"/>
        <v>-2.112992275238857E-115</v>
      </c>
      <c r="AD33" s="81">
        <f t="shared" si="7"/>
        <v>0.10079429245923367</v>
      </c>
      <c r="AE33" s="46">
        <f t="shared" si="8"/>
        <v>0.14130550723098614</v>
      </c>
      <c r="AF33" s="46"/>
      <c r="AG33" s="46">
        <f t="shared" si="2"/>
        <v>4.0511214771752471E-2</v>
      </c>
      <c r="AH33" s="87">
        <f t="shared" si="9"/>
        <v>8.559988388882846E-117</v>
      </c>
      <c r="AI33" s="88">
        <f t="shared" si="10"/>
        <v>0</v>
      </c>
      <c r="AJ33" s="88">
        <f t="shared" si="11"/>
        <v>0</v>
      </c>
      <c r="AK33" s="89">
        <f t="shared" si="12"/>
        <v>0</v>
      </c>
      <c r="AO33" s="145"/>
    </row>
    <row r="34" spans="1:41" ht="15" x14ac:dyDescent="0.25">
      <c r="A34" s="40">
        <v>0.122479</v>
      </c>
      <c r="B34" s="40">
        <v>0.128327</v>
      </c>
      <c r="C34" s="40">
        <v>0.13445399999999999</v>
      </c>
      <c r="D34" s="70">
        <v>0</v>
      </c>
      <c r="E34" s="83">
        <f t="shared" si="13"/>
        <v>0</v>
      </c>
      <c r="F34" s="72"/>
      <c r="G34" s="72"/>
      <c r="H34" s="72"/>
      <c r="I34" s="46"/>
      <c r="J34" s="46"/>
      <c r="K34" s="73">
        <f t="shared" si="3"/>
        <v>0.18181501499947436</v>
      </c>
      <c r="L34" s="74">
        <f t="shared" si="3"/>
        <v>0</v>
      </c>
      <c r="M34" s="75">
        <f t="shared" si="4"/>
        <v>1.342333341456039E-106</v>
      </c>
      <c r="N34" s="76">
        <f t="shared" si="4"/>
        <v>0</v>
      </c>
      <c r="O34" s="76">
        <f t="shared" si="4"/>
        <v>0</v>
      </c>
      <c r="P34" s="77">
        <f t="shared" si="4"/>
        <v>0</v>
      </c>
      <c r="Q34" s="47"/>
      <c r="R34" s="84">
        <f t="shared" si="5"/>
        <v>4.6710210033235436E-106</v>
      </c>
      <c r="S34" s="85">
        <f t="shared" si="5"/>
        <v>0</v>
      </c>
      <c r="T34" s="85">
        <f t="shared" si="5"/>
        <v>0</v>
      </c>
      <c r="U34" s="86">
        <f t="shared" si="5"/>
        <v>0</v>
      </c>
      <c r="V34" s="85"/>
      <c r="W34" s="84">
        <f t="shared" si="1"/>
        <v>4.6710210033235436E-106</v>
      </c>
      <c r="X34" s="86">
        <f t="shared" si="6"/>
        <v>-4.6710210033235436E-106</v>
      </c>
      <c r="AD34" s="81">
        <f t="shared" si="7"/>
        <v>0.14130550723098614</v>
      </c>
      <c r="AE34" s="46">
        <f t="shared" si="8"/>
        <v>0.18181501499947436</v>
      </c>
      <c r="AF34" s="46"/>
      <c r="AG34" s="46">
        <f t="shared" si="2"/>
        <v>4.0509507768488218E-2</v>
      </c>
      <c r="AH34" s="87">
        <f t="shared" si="9"/>
        <v>1.8922076170650661E-107</v>
      </c>
      <c r="AI34" s="88">
        <f t="shared" si="10"/>
        <v>0</v>
      </c>
      <c r="AJ34" s="88">
        <f t="shared" si="11"/>
        <v>0</v>
      </c>
      <c r="AK34" s="89">
        <f t="shared" si="12"/>
        <v>0</v>
      </c>
    </row>
    <row r="35" spans="1:41" ht="15" x14ac:dyDescent="0.25">
      <c r="A35" s="40">
        <v>0.13445399999999999</v>
      </c>
      <c r="B35" s="40">
        <v>0.140873</v>
      </c>
      <c r="C35" s="40">
        <v>0.14759800000000001</v>
      </c>
      <c r="D35" s="70">
        <v>0</v>
      </c>
      <c r="E35" s="83">
        <f t="shared" si="13"/>
        <v>0</v>
      </c>
      <c r="F35" s="72"/>
      <c r="G35" s="72"/>
      <c r="H35" s="72"/>
      <c r="I35" s="46"/>
      <c r="J35" s="46"/>
      <c r="K35" s="73">
        <f t="shared" si="3"/>
        <v>0.22232360807931406</v>
      </c>
      <c r="L35" s="74">
        <f t="shared" si="3"/>
        <v>0</v>
      </c>
      <c r="M35" s="75">
        <f t="shared" si="4"/>
        <v>1.1941144764425164E-97</v>
      </c>
      <c r="N35" s="76">
        <f t="shared" si="4"/>
        <v>0</v>
      </c>
      <c r="O35" s="76">
        <f t="shared" si="4"/>
        <v>0</v>
      </c>
      <c r="P35" s="77">
        <f t="shared" si="4"/>
        <v>0</v>
      </c>
      <c r="Q35" s="47"/>
      <c r="R35" s="84">
        <f t="shared" si="5"/>
        <v>4.1552523710582061E-97</v>
      </c>
      <c r="S35" s="85">
        <f t="shared" si="5"/>
        <v>0</v>
      </c>
      <c r="T35" s="85">
        <f t="shared" si="5"/>
        <v>0</v>
      </c>
      <c r="U35" s="86">
        <f t="shared" si="5"/>
        <v>0</v>
      </c>
      <c r="V35" s="85"/>
      <c r="W35" s="84">
        <f t="shared" si="1"/>
        <v>4.1552523710582061E-97</v>
      </c>
      <c r="X35" s="86">
        <f t="shared" si="6"/>
        <v>-4.1552523710582061E-97</v>
      </c>
      <c r="AD35" s="81">
        <f t="shared" si="7"/>
        <v>0.18181501499947436</v>
      </c>
      <c r="AE35" s="46">
        <f t="shared" si="8"/>
        <v>0.22232360807931406</v>
      </c>
      <c r="AF35" s="46"/>
      <c r="AG35" s="46">
        <f t="shared" si="2"/>
        <v>4.05085930798397E-2</v>
      </c>
      <c r="AH35" s="87">
        <f t="shared" si="9"/>
        <v>1.6832342763245672E-98</v>
      </c>
      <c r="AI35" s="88">
        <f t="shared" si="10"/>
        <v>0</v>
      </c>
      <c r="AJ35" s="88">
        <f t="shared" si="11"/>
        <v>0</v>
      </c>
      <c r="AK35" s="89">
        <f t="shared" si="12"/>
        <v>0</v>
      </c>
    </row>
    <row r="36" spans="1:41" ht="15" x14ac:dyDescent="0.25">
      <c r="A36" s="40">
        <v>0.14759800000000001</v>
      </c>
      <c r="B36" s="40">
        <v>0.154645</v>
      </c>
      <c r="C36" s="40">
        <v>0.16202800000000001</v>
      </c>
      <c r="D36" s="70">
        <v>0</v>
      </c>
      <c r="E36" s="83">
        <f t="shared" si="13"/>
        <v>0</v>
      </c>
      <c r="F36" s="72"/>
      <c r="G36" s="72"/>
      <c r="H36" s="72"/>
      <c r="I36" s="46"/>
      <c r="J36" s="46"/>
      <c r="K36" s="73">
        <f t="shared" si="3"/>
        <v>0.26283300596996606</v>
      </c>
      <c r="L36" s="74">
        <f t="shared" si="3"/>
        <v>0</v>
      </c>
      <c r="M36" s="75">
        <f t="shared" si="4"/>
        <v>4.2784327008384636E-89</v>
      </c>
      <c r="N36" s="76">
        <f t="shared" si="4"/>
        <v>0</v>
      </c>
      <c r="O36" s="76">
        <f t="shared" si="4"/>
        <v>2.8805080548250529E-293</v>
      </c>
      <c r="P36" s="77">
        <f t="shared" si="4"/>
        <v>0</v>
      </c>
      <c r="Q36" s="47"/>
      <c r="R36" s="84">
        <f t="shared" si="5"/>
        <v>1.4887992713676648E-88</v>
      </c>
      <c r="S36" s="85">
        <f t="shared" si="5"/>
        <v>0</v>
      </c>
      <c r="T36" s="85">
        <f t="shared" si="5"/>
        <v>9.0636194347574945E-293</v>
      </c>
      <c r="U36" s="86">
        <f t="shared" si="5"/>
        <v>0</v>
      </c>
      <c r="V36" s="85"/>
      <c r="W36" s="84">
        <f t="shared" si="1"/>
        <v>1.4887992713676648E-88</v>
      </c>
      <c r="X36" s="86">
        <f t="shared" si="6"/>
        <v>-1.4887992713676648E-88</v>
      </c>
      <c r="AD36" s="81">
        <f t="shared" si="7"/>
        <v>0.22232360807931406</v>
      </c>
      <c r="AE36" s="46">
        <f t="shared" si="8"/>
        <v>0.26283300596996606</v>
      </c>
      <c r="AF36" s="46"/>
      <c r="AG36" s="46">
        <f t="shared" si="2"/>
        <v>4.0509397890651999E-2</v>
      </c>
      <c r="AH36" s="87">
        <f t="shared" si="9"/>
        <v>6.0310362231468934E-90</v>
      </c>
      <c r="AI36" s="88">
        <f t="shared" si="10"/>
        <v>0</v>
      </c>
      <c r="AJ36" s="88">
        <f t="shared" si="11"/>
        <v>3.6716176601203768E-294</v>
      </c>
      <c r="AK36" s="89">
        <f t="shared" si="12"/>
        <v>0</v>
      </c>
    </row>
    <row r="37" spans="1:41" ht="15" x14ac:dyDescent="0.25">
      <c r="A37" s="40">
        <v>0.16202800000000001</v>
      </c>
      <c r="B37" s="40">
        <v>0.169764</v>
      </c>
      <c r="C37" s="40">
        <v>0.177869</v>
      </c>
      <c r="D37" s="70">
        <v>0</v>
      </c>
      <c r="E37" s="83">
        <f t="shared" si="13"/>
        <v>0</v>
      </c>
      <c r="F37" s="72"/>
      <c r="G37" s="72"/>
      <c r="H37" s="72"/>
      <c r="I37" s="46"/>
      <c r="J37" s="46"/>
      <c r="K37" s="73">
        <f t="shared" si="3"/>
        <v>0.30334295806938899</v>
      </c>
      <c r="L37" s="74">
        <f t="shared" si="3"/>
        <v>0</v>
      </c>
      <c r="M37" s="75">
        <f t="shared" si="4"/>
        <v>6.1731069278605868E-81</v>
      </c>
      <c r="N37" s="76">
        <f t="shared" si="4"/>
        <v>0</v>
      </c>
      <c r="O37" s="76">
        <f t="shared" si="4"/>
        <v>1.1034533913385192E-275</v>
      </c>
      <c r="P37" s="77">
        <f t="shared" si="4"/>
        <v>0</v>
      </c>
      <c r="Q37" s="47"/>
      <c r="R37" s="84">
        <f t="shared" si="5"/>
        <v>2.1481036956529478E-80</v>
      </c>
      <c r="S37" s="85">
        <f t="shared" si="5"/>
        <v>0</v>
      </c>
      <c r="T37" s="85">
        <f t="shared" si="5"/>
        <v>3.4720547253225074E-275</v>
      </c>
      <c r="U37" s="86">
        <f t="shared" si="5"/>
        <v>0</v>
      </c>
      <c r="V37" s="85"/>
      <c r="W37" s="84">
        <f t="shared" si="1"/>
        <v>2.1481036956529478E-80</v>
      </c>
      <c r="X37" s="86">
        <f t="shared" si="6"/>
        <v>-2.1481036956529478E-80</v>
      </c>
      <c r="AD37" s="81">
        <f t="shared" si="7"/>
        <v>0.26283300596996606</v>
      </c>
      <c r="AE37" s="46">
        <f t="shared" si="8"/>
        <v>0.30334295806938899</v>
      </c>
      <c r="AF37" s="46"/>
      <c r="AG37" s="46">
        <f t="shared" si="2"/>
        <v>4.050995209942293E-2</v>
      </c>
      <c r="AH37" s="87">
        <f t="shared" si="9"/>
        <v>8.7019578418597912E-82</v>
      </c>
      <c r="AI37" s="88">
        <f t="shared" si="10"/>
        <v>0</v>
      </c>
      <c r="AJ37" s="88">
        <f t="shared" si="11"/>
        <v>1.4065277060938982E-276</v>
      </c>
      <c r="AK37" s="89">
        <f t="shared" si="12"/>
        <v>0</v>
      </c>
    </row>
    <row r="38" spans="1:41" ht="15" x14ac:dyDescent="0.25">
      <c r="A38" s="40">
        <v>0.177869</v>
      </c>
      <c r="B38" s="40">
        <v>0.186361</v>
      </c>
      <c r="C38" s="40">
        <v>0.19525799999999999</v>
      </c>
      <c r="D38" s="70">
        <v>0</v>
      </c>
      <c r="E38" s="83">
        <f t="shared" si="13"/>
        <v>0</v>
      </c>
      <c r="F38" s="72"/>
      <c r="G38" s="72"/>
      <c r="H38" s="72"/>
      <c r="I38" s="46"/>
      <c r="J38" s="46"/>
      <c r="K38" s="73">
        <f t="shared" si="3"/>
        <v>0.34385152549131104</v>
      </c>
      <c r="L38" s="74">
        <f t="shared" si="3"/>
        <v>0</v>
      </c>
      <c r="M38" s="75">
        <f t="shared" si="4"/>
        <v>3.5836441775470951E-73</v>
      </c>
      <c r="N38" s="76">
        <f t="shared" si="4"/>
        <v>0</v>
      </c>
      <c r="O38" s="76">
        <f t="shared" si="4"/>
        <v>1.2037507017796544E-258</v>
      </c>
      <c r="P38" s="77">
        <f t="shared" si="4"/>
        <v>0</v>
      </c>
      <c r="Q38" s="47"/>
      <c r="R38" s="84">
        <f t="shared" si="5"/>
        <v>1.2470283427217406E-72</v>
      </c>
      <c r="S38" s="85">
        <f t="shared" si="5"/>
        <v>0</v>
      </c>
      <c r="T38" s="85">
        <f t="shared" si="5"/>
        <v>3.7876437238137443E-258</v>
      </c>
      <c r="U38" s="86">
        <f t="shared" si="5"/>
        <v>0</v>
      </c>
      <c r="V38" s="85"/>
      <c r="W38" s="84">
        <f t="shared" si="1"/>
        <v>1.2470283427217406E-72</v>
      </c>
      <c r="X38" s="86">
        <f t="shared" si="6"/>
        <v>-1.2470283427217406E-72</v>
      </c>
      <c r="AD38" s="81">
        <f t="shared" si="7"/>
        <v>0.30334295806938899</v>
      </c>
      <c r="AE38" s="46">
        <f t="shared" si="8"/>
        <v>0.34385152549131104</v>
      </c>
      <c r="AF38" s="46"/>
      <c r="AG38" s="46">
        <f t="shared" si="2"/>
        <v>4.0508567421922048E-2</v>
      </c>
      <c r="AH38" s="87">
        <f t="shared" si="9"/>
        <v>5.0515332568387124E-74</v>
      </c>
      <c r="AI38" s="88">
        <f t="shared" si="10"/>
        <v>0</v>
      </c>
      <c r="AJ38" s="88">
        <f t="shared" si="11"/>
        <v>1.5343202115632894E-259</v>
      </c>
      <c r="AK38" s="89">
        <f t="shared" si="12"/>
        <v>0</v>
      </c>
    </row>
    <row r="39" spans="1:41" ht="15" x14ac:dyDescent="0.25">
      <c r="A39" s="40">
        <v>0.19525799999999999</v>
      </c>
      <c r="B39" s="40">
        <v>0.20458000000000001</v>
      </c>
      <c r="C39" s="40">
        <v>0.21434800000000001</v>
      </c>
      <c r="D39" s="70">
        <v>0</v>
      </c>
      <c r="E39" s="83">
        <f t="shared" si="13"/>
        <v>0</v>
      </c>
      <c r="F39" s="72"/>
      <c r="G39" s="72"/>
      <c r="H39" s="72"/>
      <c r="I39" s="46"/>
      <c r="J39" s="46"/>
      <c r="K39" s="73">
        <f t="shared" si="3"/>
        <v>0.38436058361166509</v>
      </c>
      <c r="L39" s="74">
        <f t="shared" si="3"/>
        <v>0</v>
      </c>
      <c r="M39" s="75">
        <f t="shared" si="4"/>
        <v>8.3776162523776849E-66</v>
      </c>
      <c r="N39" s="76">
        <f t="shared" si="4"/>
        <v>0</v>
      </c>
      <c r="O39" s="76">
        <f t="shared" si="4"/>
        <v>3.7464814638370897E-242</v>
      </c>
      <c r="P39" s="77">
        <f t="shared" si="4"/>
        <v>0</v>
      </c>
      <c r="Q39" s="47"/>
      <c r="R39" s="84">
        <f t="shared" si="5"/>
        <v>2.9152238318236244E-65</v>
      </c>
      <c r="S39" s="85">
        <f t="shared" si="5"/>
        <v>0</v>
      </c>
      <c r="T39" s="85">
        <f t="shared" si="5"/>
        <v>1.1788435082037951E-241</v>
      </c>
      <c r="U39" s="86">
        <f t="shared" si="5"/>
        <v>0</v>
      </c>
      <c r="V39" s="85"/>
      <c r="W39" s="84">
        <f t="shared" si="1"/>
        <v>2.9152238318236244E-65</v>
      </c>
      <c r="X39" s="86">
        <f t="shared" si="6"/>
        <v>-2.9152238318236244E-65</v>
      </c>
      <c r="AD39" s="81">
        <f t="shared" si="7"/>
        <v>0.34385152549131104</v>
      </c>
      <c r="AE39" s="46">
        <f t="shared" si="8"/>
        <v>0.38436058361166509</v>
      </c>
      <c r="AF39" s="46"/>
      <c r="AG39" s="46">
        <f t="shared" si="2"/>
        <v>4.0509058120354047E-2</v>
      </c>
      <c r="AH39" s="87">
        <f t="shared" si="9"/>
        <v>1.1809297668871769E-66</v>
      </c>
      <c r="AI39" s="88">
        <f t="shared" si="10"/>
        <v>0</v>
      </c>
      <c r="AJ39" s="88">
        <f t="shared" si="11"/>
        <v>4.7753840188629601E-243</v>
      </c>
      <c r="AK39" s="89">
        <f t="shared" si="12"/>
        <v>0</v>
      </c>
    </row>
    <row r="40" spans="1:41" ht="15" x14ac:dyDescent="0.25">
      <c r="A40" s="40">
        <v>0.21434800000000001</v>
      </c>
      <c r="B40" s="40">
        <v>0.224581</v>
      </c>
      <c r="C40" s="40">
        <v>0.23530300000000001</v>
      </c>
      <c r="D40" s="70">
        <v>0</v>
      </c>
      <c r="E40" s="83">
        <f t="shared" si="13"/>
        <v>0</v>
      </c>
      <c r="F40" s="72"/>
      <c r="G40" s="72"/>
      <c r="H40" s="72"/>
      <c r="I40" s="46"/>
      <c r="J40" s="46"/>
      <c r="K40" s="73">
        <f t="shared" si="3"/>
        <v>0.42487020767853007</v>
      </c>
      <c r="L40" s="74">
        <f t="shared" si="3"/>
        <v>0</v>
      </c>
      <c r="M40" s="75">
        <f t="shared" si="4"/>
        <v>7.8865810698263746E-59</v>
      </c>
      <c r="N40" s="76">
        <f t="shared" si="4"/>
        <v>0</v>
      </c>
      <c r="O40" s="76">
        <f t="shared" si="4"/>
        <v>3.3267825534387657E-226</v>
      </c>
      <c r="P40" s="77">
        <f t="shared" si="4"/>
        <v>0</v>
      </c>
      <c r="Q40" s="47"/>
      <c r="R40" s="84">
        <f t="shared" si="5"/>
        <v>2.7443545268430852E-58</v>
      </c>
      <c r="S40" s="85">
        <f t="shared" si="5"/>
        <v>0</v>
      </c>
      <c r="T40" s="85">
        <f t="shared" si="5"/>
        <v>1.0467837767734026E-225</v>
      </c>
      <c r="U40" s="86">
        <f t="shared" si="5"/>
        <v>0</v>
      </c>
      <c r="V40" s="85"/>
      <c r="W40" s="84">
        <f t="shared" si="1"/>
        <v>2.7443545268430852E-58</v>
      </c>
      <c r="X40" s="86">
        <f t="shared" si="6"/>
        <v>-2.7443545268430852E-58</v>
      </c>
      <c r="AD40" s="81">
        <f t="shared" si="7"/>
        <v>0.38436058361166509</v>
      </c>
      <c r="AE40" s="46">
        <f t="shared" si="8"/>
        <v>0.42487020767853007</v>
      </c>
      <c r="AF40" s="46"/>
      <c r="AG40" s="46">
        <f t="shared" si="2"/>
        <v>4.050962406686498E-2</v>
      </c>
      <c r="AH40" s="87">
        <f t="shared" si="9"/>
        <v>1.1117278199791018E-59</v>
      </c>
      <c r="AI40" s="88">
        <f t="shared" si="10"/>
        <v>0</v>
      </c>
      <c r="AJ40" s="88">
        <f t="shared" si="11"/>
        <v>4.2404817276383662E-227</v>
      </c>
      <c r="AK40" s="89">
        <f t="shared" si="12"/>
        <v>0</v>
      </c>
    </row>
    <row r="41" spans="1:41" ht="15" x14ac:dyDescent="0.25">
      <c r="A41" s="40">
        <v>0.23530300000000001</v>
      </c>
      <c r="B41" s="40">
        <v>0.24653700000000001</v>
      </c>
      <c r="C41" s="40">
        <v>0.25830799999999998</v>
      </c>
      <c r="D41" s="70">
        <v>0</v>
      </c>
      <c r="E41" s="83">
        <f t="shared" si="13"/>
        <v>0</v>
      </c>
      <c r="F41" s="72"/>
      <c r="G41" s="72"/>
      <c r="H41" s="72"/>
      <c r="I41" s="46"/>
      <c r="J41" s="46"/>
      <c r="K41" s="73">
        <f t="shared" si="3"/>
        <v>0.46537987681849208</v>
      </c>
      <c r="L41" s="74">
        <f t="shared" si="3"/>
        <v>0</v>
      </c>
      <c r="M41" s="75">
        <f t="shared" si="4"/>
        <v>2.9890363727447667E-52</v>
      </c>
      <c r="N41" s="76">
        <f t="shared" si="4"/>
        <v>0</v>
      </c>
      <c r="O41" s="76">
        <f t="shared" si="4"/>
        <v>8.4240636749069167E-211</v>
      </c>
      <c r="P41" s="77">
        <f t="shared" si="4"/>
        <v>0</v>
      </c>
      <c r="Q41" s="47"/>
      <c r="R41" s="84">
        <f t="shared" si="5"/>
        <v>1.0401180724338039E-51</v>
      </c>
      <c r="S41" s="85">
        <f t="shared" si="5"/>
        <v>0</v>
      </c>
      <c r="T41" s="85">
        <f t="shared" si="5"/>
        <v>2.650661126103264E-210</v>
      </c>
      <c r="U41" s="86">
        <f t="shared" si="5"/>
        <v>0</v>
      </c>
      <c r="V41" s="85"/>
      <c r="W41" s="84">
        <f t="shared" si="1"/>
        <v>1.0401180724338039E-51</v>
      </c>
      <c r="X41" s="86">
        <f t="shared" si="6"/>
        <v>-1.0401180724338039E-51</v>
      </c>
      <c r="AD41" s="81">
        <f t="shared" si="7"/>
        <v>0.42487020767853007</v>
      </c>
      <c r="AE41" s="46">
        <f t="shared" si="8"/>
        <v>0.46537987681849208</v>
      </c>
      <c r="AF41" s="46"/>
      <c r="AG41" s="46">
        <f t="shared" si="2"/>
        <v>4.0509669139962012E-2</v>
      </c>
      <c r="AH41" s="87">
        <f t="shared" si="9"/>
        <v>4.2134850098066639E-53</v>
      </c>
      <c r="AI41" s="88">
        <f t="shared" si="10"/>
        <v>0</v>
      </c>
      <c r="AJ41" s="88">
        <f t="shared" si="11"/>
        <v>1.0737740522060238E-211</v>
      </c>
      <c r="AK41" s="89">
        <f t="shared" si="12"/>
        <v>0</v>
      </c>
    </row>
    <row r="42" spans="1:41" ht="15" x14ac:dyDescent="0.25">
      <c r="A42" s="40">
        <v>0.25830799999999998</v>
      </c>
      <c r="B42" s="40">
        <v>0.27063999999999999</v>
      </c>
      <c r="C42" s="40">
        <v>0.28356100000000001</v>
      </c>
      <c r="D42" s="70">
        <v>0</v>
      </c>
      <c r="E42" s="83">
        <f t="shared" si="13"/>
        <v>0</v>
      </c>
      <c r="F42" s="72"/>
      <c r="G42" s="72"/>
      <c r="H42" s="72"/>
      <c r="I42" s="46"/>
      <c r="J42" s="46"/>
      <c r="K42" s="73">
        <f t="shared" si="3"/>
        <v>0.5058890069588079</v>
      </c>
      <c r="L42" s="74">
        <f t="shared" si="3"/>
        <v>0</v>
      </c>
      <c r="M42" s="75">
        <f t="shared" si="4"/>
        <v>4.5599504321833959E-46</v>
      </c>
      <c r="N42" s="76">
        <f t="shared" si="4"/>
        <v>0</v>
      </c>
      <c r="O42" s="76">
        <f t="shared" si="4"/>
        <v>6.0799938779543877E-196</v>
      </c>
      <c r="P42" s="77">
        <f t="shared" si="4"/>
        <v>0</v>
      </c>
      <c r="Q42" s="47"/>
      <c r="R42" s="84">
        <f t="shared" si="5"/>
        <v>1.5867611706447708E-45</v>
      </c>
      <c r="S42" s="85">
        <f t="shared" si="5"/>
        <v>0</v>
      </c>
      <c r="T42" s="85">
        <f t="shared" si="5"/>
        <v>1.9130913584194393E-195</v>
      </c>
      <c r="U42" s="86">
        <f t="shared" si="5"/>
        <v>0</v>
      </c>
      <c r="V42" s="85"/>
      <c r="W42" s="84">
        <f t="shared" si="1"/>
        <v>1.5867611706447708E-45</v>
      </c>
      <c r="X42" s="86">
        <f t="shared" si="6"/>
        <v>-1.5867611706447708E-45</v>
      </c>
      <c r="AD42" s="81">
        <f t="shared" si="7"/>
        <v>0.46537987681849208</v>
      </c>
      <c r="AE42" s="46">
        <f t="shared" si="8"/>
        <v>0.5058890069588079</v>
      </c>
      <c r="AF42" s="46"/>
      <c r="AG42" s="46">
        <f t="shared" si="2"/>
        <v>4.0509130140315819E-2</v>
      </c>
      <c r="AH42" s="87">
        <f t="shared" si="9"/>
        <v>6.4278356898098997E-47</v>
      </c>
      <c r="AI42" s="88">
        <f t="shared" si="10"/>
        <v>0</v>
      </c>
      <c r="AJ42" s="88">
        <f t="shared" si="11"/>
        <v>7.7497666808526749E-197</v>
      </c>
      <c r="AK42" s="89">
        <f t="shared" si="12"/>
        <v>0</v>
      </c>
    </row>
    <row r="43" spans="1:41" ht="15" x14ac:dyDescent="0.25">
      <c r="A43" s="40">
        <v>0.28356100000000001</v>
      </c>
      <c r="B43" s="40">
        <v>0.297099</v>
      </c>
      <c r="C43" s="40">
        <v>0.31128299999999998</v>
      </c>
      <c r="D43" s="70">
        <v>0</v>
      </c>
      <c r="E43" s="83">
        <f t="shared" si="13"/>
        <v>0</v>
      </c>
      <c r="F43" s="72"/>
      <c r="G43" s="72"/>
      <c r="H43" s="72"/>
      <c r="I43" s="46"/>
      <c r="J43" s="46"/>
      <c r="K43" s="73">
        <f t="shared" si="3"/>
        <v>0.54639828591864836</v>
      </c>
      <c r="L43" s="74">
        <f t="shared" si="3"/>
        <v>0</v>
      </c>
      <c r="M43" s="75">
        <f t="shared" si="4"/>
        <v>2.8008266953804163E-40</v>
      </c>
      <c r="N43" s="76">
        <f t="shared" si="4"/>
        <v>0</v>
      </c>
      <c r="O43" s="76">
        <f t="shared" si="4"/>
        <v>1.2514948798081801E-181</v>
      </c>
      <c r="P43" s="77">
        <f t="shared" si="4"/>
        <v>9.708683452758217E-291</v>
      </c>
      <c r="Q43" s="47"/>
      <c r="R43" s="84">
        <f t="shared" si="5"/>
        <v>9.7462529736468226E-40</v>
      </c>
      <c r="S43" s="85">
        <f t="shared" si="5"/>
        <v>0</v>
      </c>
      <c r="T43" s="85">
        <f t="shared" si="5"/>
        <v>3.9378724513991455E-181</v>
      </c>
      <c r="U43" s="86">
        <f t="shared" si="5"/>
        <v>3.5085594360893008E-290</v>
      </c>
      <c r="V43" s="85"/>
      <c r="W43" s="84">
        <f t="shared" si="1"/>
        <v>9.7462529736468226E-40</v>
      </c>
      <c r="X43" s="86">
        <f t="shared" si="6"/>
        <v>-9.7462529736468226E-40</v>
      </c>
      <c r="AD43" s="81">
        <f t="shared" si="7"/>
        <v>0.5058890069588079</v>
      </c>
      <c r="AE43" s="46">
        <f t="shared" si="8"/>
        <v>0.54639828591864836</v>
      </c>
      <c r="AF43" s="46"/>
      <c r="AG43" s="46">
        <f t="shared" si="2"/>
        <v>4.0509278959840467E-2</v>
      </c>
      <c r="AH43" s="87">
        <f t="shared" si="9"/>
        <v>3.9481432330620278E-41</v>
      </c>
      <c r="AI43" s="88">
        <f t="shared" si="10"/>
        <v>0</v>
      </c>
      <c r="AJ43" s="88">
        <f t="shared" si="11"/>
        <v>1.5952037364199958E-182</v>
      </c>
      <c r="AK43" s="89">
        <f t="shared" si="12"/>
        <v>1.4212921294372205E-291</v>
      </c>
    </row>
    <row r="44" spans="1:41" ht="15" x14ac:dyDescent="0.25">
      <c r="A44" s="40">
        <v>0.31128299999999998</v>
      </c>
      <c r="B44" s="40">
        <v>0.32614500000000002</v>
      </c>
      <c r="C44" s="40">
        <v>0.34171600000000002</v>
      </c>
      <c r="D44" s="70">
        <v>0</v>
      </c>
      <c r="E44" s="83">
        <f t="shared" si="13"/>
        <v>0</v>
      </c>
      <c r="F44" s="72"/>
      <c r="G44" s="72"/>
      <c r="H44" s="72"/>
      <c r="I44" s="46"/>
      <c r="J44" s="46"/>
      <c r="K44" s="73">
        <f t="shared" si="3"/>
        <v>0.58690671990868948</v>
      </c>
      <c r="L44" s="74">
        <f t="shared" si="3"/>
        <v>0</v>
      </c>
      <c r="M44" s="75">
        <f t="shared" si="4"/>
        <v>6.9243295599518302E-35</v>
      </c>
      <c r="N44" s="76">
        <f t="shared" si="4"/>
        <v>0</v>
      </c>
      <c r="O44" s="76">
        <f t="shared" si="4"/>
        <v>7.341120413783406E-168</v>
      </c>
      <c r="P44" s="77">
        <f t="shared" si="4"/>
        <v>1.4074216516498869E-271</v>
      </c>
      <c r="Q44" s="47"/>
      <c r="R44" s="84">
        <f t="shared" si="5"/>
        <v>2.4095124370065654E-34</v>
      </c>
      <c r="S44" s="85">
        <f t="shared" si="5"/>
        <v>0</v>
      </c>
      <c r="T44" s="85">
        <f t="shared" si="5"/>
        <v>2.3099092378446197E-167</v>
      </c>
      <c r="U44" s="86">
        <f t="shared" si="5"/>
        <v>5.0861916968255034E-271</v>
      </c>
      <c r="V44" s="85"/>
      <c r="W44" s="84">
        <f t="shared" si="1"/>
        <v>2.4095124370065654E-34</v>
      </c>
      <c r="X44" s="86">
        <f t="shared" si="6"/>
        <v>-2.4095124370065654E-34</v>
      </c>
      <c r="AD44" s="81">
        <f t="shared" si="7"/>
        <v>0.54639828591864836</v>
      </c>
      <c r="AE44" s="46">
        <f t="shared" si="8"/>
        <v>0.58690671990868948</v>
      </c>
      <c r="AF44" s="46"/>
      <c r="AG44" s="46">
        <f t="shared" si="2"/>
        <v>4.0508433990041115E-2</v>
      </c>
      <c r="AH44" s="87">
        <f t="shared" si="9"/>
        <v>9.7605970316986865E-36</v>
      </c>
      <c r="AI44" s="88">
        <f t="shared" si="10"/>
        <v>0</v>
      </c>
      <c r="AJ44" s="88">
        <f t="shared" si="11"/>
        <v>9.3570805884216562E-169</v>
      </c>
      <c r="AK44" s="89">
        <f t="shared" si="12"/>
        <v>2.0603366061155111E-272</v>
      </c>
    </row>
    <row r="45" spans="1:41" ht="15" x14ac:dyDescent="0.25">
      <c r="A45" s="40">
        <v>0.34171600000000002</v>
      </c>
      <c r="B45" s="40">
        <v>0.35803099999999999</v>
      </c>
      <c r="C45" s="40">
        <v>0.37512400000000001</v>
      </c>
      <c r="D45" s="70">
        <v>0</v>
      </c>
      <c r="E45" s="83">
        <f t="shared" si="13"/>
        <v>0</v>
      </c>
      <c r="F45" s="72"/>
      <c r="G45" s="72"/>
      <c r="H45" s="72"/>
      <c r="I45" s="46"/>
      <c r="J45" s="46"/>
      <c r="K45" s="73">
        <f t="shared" si="3"/>
        <v>0.62741604338532819</v>
      </c>
      <c r="L45" s="74">
        <f t="shared" si="3"/>
        <v>0</v>
      </c>
      <c r="M45" s="75">
        <f t="shared" si="4"/>
        <v>6.8938981853011961E-30</v>
      </c>
      <c r="N45" s="76">
        <f t="shared" si="4"/>
        <v>0</v>
      </c>
      <c r="O45" s="76">
        <f t="shared" si="4"/>
        <v>1.2288293521805936E-154</v>
      </c>
      <c r="P45" s="77">
        <f t="shared" si="4"/>
        <v>4.5214156853891939E-253</v>
      </c>
      <c r="Q45" s="47"/>
      <c r="R45" s="84">
        <f t="shared" si="5"/>
        <v>2.3989229965327906E-29</v>
      </c>
      <c r="S45" s="85">
        <f t="shared" si="5"/>
        <v>0</v>
      </c>
      <c r="T45" s="85">
        <f t="shared" si="5"/>
        <v>3.8665545752486825E-154</v>
      </c>
      <c r="U45" s="86">
        <f t="shared" si="5"/>
        <v>1.6339656910894134E-252</v>
      </c>
      <c r="V45" s="85"/>
      <c r="W45" s="84">
        <f t="shared" si="1"/>
        <v>2.3989229965327906E-29</v>
      </c>
      <c r="X45" s="86">
        <f t="shared" si="6"/>
        <v>-2.3989229965327906E-29</v>
      </c>
      <c r="AD45" s="81">
        <f t="shared" si="7"/>
        <v>0.58690671990868948</v>
      </c>
      <c r="AE45" s="46">
        <f t="shared" si="8"/>
        <v>0.62741604338532819</v>
      </c>
      <c r="AF45" s="46"/>
      <c r="AG45" s="46">
        <f t="shared" si="2"/>
        <v>4.0509323476638714E-2</v>
      </c>
      <c r="AH45" s="87">
        <f t="shared" si="9"/>
        <v>9.7179723721797435E-31</v>
      </c>
      <c r="AI45" s="88">
        <f t="shared" si="10"/>
        <v>0</v>
      </c>
      <c r="AJ45" s="88">
        <f t="shared" si="11"/>
        <v>1.5663151002883564E-155</v>
      </c>
      <c r="AK45" s="89">
        <f t="shared" si="12"/>
        <v>6.6190844730070573E-254</v>
      </c>
    </row>
    <row r="46" spans="1:41" ht="15" x14ac:dyDescent="0.25">
      <c r="A46" s="40">
        <v>0.37512400000000001</v>
      </c>
      <c r="B46" s="40">
        <v>0.39303300000000002</v>
      </c>
      <c r="C46" s="40">
        <v>0.411798</v>
      </c>
      <c r="D46" s="70">
        <v>0</v>
      </c>
      <c r="E46" s="83">
        <f t="shared" si="13"/>
        <v>0</v>
      </c>
      <c r="F46" s="72"/>
      <c r="G46" s="72"/>
      <c r="H46" s="72"/>
      <c r="I46" s="46"/>
      <c r="J46" s="46"/>
      <c r="K46" s="73">
        <f t="shared" si="3"/>
        <v>0.66792528306193333</v>
      </c>
      <c r="L46" s="74">
        <f t="shared" si="3"/>
        <v>0</v>
      </c>
      <c r="M46" s="75">
        <f t="shared" si="4"/>
        <v>2.7632219505008718E-25</v>
      </c>
      <c r="N46" s="76">
        <f t="shared" si="4"/>
        <v>0</v>
      </c>
      <c r="O46" s="76">
        <f t="shared" si="4"/>
        <v>5.8651995232802496E-142</v>
      </c>
      <c r="P46" s="77">
        <f t="shared" si="4"/>
        <v>3.2154871733743525E-235</v>
      </c>
      <c r="Q46" s="47"/>
      <c r="R46" s="84">
        <f t="shared" si="5"/>
        <v>9.6153968384885887E-25</v>
      </c>
      <c r="S46" s="85">
        <f t="shared" si="5"/>
        <v>0</v>
      </c>
      <c r="T46" s="85">
        <f t="shared" si="5"/>
        <v>1.8455055627734367E-141</v>
      </c>
      <c r="U46" s="86">
        <f t="shared" si="5"/>
        <v>1.1620244823783583E-234</v>
      </c>
      <c r="V46" s="85"/>
      <c r="W46" s="84">
        <f t="shared" si="1"/>
        <v>9.6153968384885887E-25</v>
      </c>
      <c r="X46" s="86">
        <f t="shared" si="6"/>
        <v>-9.6153968384885887E-25</v>
      </c>
      <c r="AD46" s="81">
        <f t="shared" si="7"/>
        <v>0.62741604338532819</v>
      </c>
      <c r="AE46" s="46">
        <f t="shared" si="8"/>
        <v>0.66792528306193333</v>
      </c>
      <c r="AF46" s="46"/>
      <c r="AG46" s="46">
        <f t="shared" si="2"/>
        <v>4.0509239676605135E-2</v>
      </c>
      <c r="AH46" s="87">
        <f t="shared" si="9"/>
        <v>3.8952213308837767E-26</v>
      </c>
      <c r="AI46" s="88">
        <f t="shared" si="10"/>
        <v>0</v>
      </c>
      <c r="AJ46" s="88">
        <f t="shared" si="11"/>
        <v>7.4760027166912847E-143</v>
      </c>
      <c r="AK46" s="89">
        <f t="shared" si="12"/>
        <v>4.7072728266747935E-236</v>
      </c>
    </row>
    <row r="47" spans="1:41" ht="15" x14ac:dyDescent="0.25">
      <c r="A47" s="40">
        <v>0.411798</v>
      </c>
      <c r="B47" s="40">
        <v>0.43145800000000001</v>
      </c>
      <c r="C47" s="40">
        <v>0.45205699999999999</v>
      </c>
      <c r="D47" s="70">
        <v>0</v>
      </c>
      <c r="E47" s="83">
        <f t="shared" si="13"/>
        <v>0</v>
      </c>
      <c r="F47" s="72"/>
      <c r="G47" s="72"/>
      <c r="H47" s="72"/>
      <c r="I47" s="46"/>
      <c r="J47" s="46"/>
      <c r="K47" s="73">
        <f t="shared" si="3"/>
        <v>0.70843534804740504</v>
      </c>
      <c r="L47" s="74">
        <f t="shared" si="3"/>
        <v>0</v>
      </c>
      <c r="M47" s="75">
        <f t="shared" si="4"/>
        <v>4.4598771441612841E-21</v>
      </c>
      <c r="N47" s="76">
        <f t="shared" si="4"/>
        <v>0</v>
      </c>
      <c r="O47" s="76">
        <f t="shared" si="4"/>
        <v>7.9874024266296649E-130</v>
      </c>
      <c r="P47" s="77">
        <f t="shared" si="4"/>
        <v>5.0666851410397964E-218</v>
      </c>
      <c r="Q47" s="47"/>
      <c r="R47" s="84">
        <f t="shared" si="5"/>
        <v>1.5519378956960988E-20</v>
      </c>
      <c r="S47" s="85">
        <f t="shared" si="5"/>
        <v>0</v>
      </c>
      <c r="T47" s="85">
        <f t="shared" si="5"/>
        <v>2.5132641356778531E-129</v>
      </c>
      <c r="U47" s="86">
        <f t="shared" si="5"/>
        <v>1.8310171557028451E-217</v>
      </c>
      <c r="V47" s="85"/>
      <c r="W47" s="84">
        <f t="shared" si="1"/>
        <v>1.5519378956960988E-20</v>
      </c>
      <c r="X47" s="86">
        <f t="shared" si="6"/>
        <v>-1.5519378956960988E-20</v>
      </c>
      <c r="AD47" s="81">
        <f t="shared" si="7"/>
        <v>0.66792528306193333</v>
      </c>
      <c r="AE47" s="46">
        <f t="shared" si="8"/>
        <v>0.70843534804740504</v>
      </c>
      <c r="AF47" s="46"/>
      <c r="AG47" s="46">
        <f t="shared" si="2"/>
        <v>4.0510064985471717E-2</v>
      </c>
      <c r="AH47" s="87">
        <f t="shared" si="9"/>
        <v>6.2873000229396074E-22</v>
      </c>
      <c r="AI47" s="88">
        <f t="shared" si="10"/>
        <v>0</v>
      </c>
      <c r="AJ47" s="88">
        <f t="shared" si="11"/>
        <v>1.0181249346203998E-130</v>
      </c>
      <c r="AK47" s="89">
        <f t="shared" si="12"/>
        <v>7.4174623967035838E-219</v>
      </c>
    </row>
    <row r="48" spans="1:41" ht="15" x14ac:dyDescent="0.25">
      <c r="A48" s="40">
        <v>0.45205699999999999</v>
      </c>
      <c r="B48" s="40">
        <v>0.47363899999999998</v>
      </c>
      <c r="C48" s="40">
        <v>0.49625200000000003</v>
      </c>
      <c r="D48" s="70">
        <v>0</v>
      </c>
      <c r="E48" s="90">
        <f t="shared" si="13"/>
        <v>0</v>
      </c>
      <c r="F48" s="91">
        <f>C48-A48</f>
        <v>4.419500000000004E-2</v>
      </c>
      <c r="G48" s="92">
        <f t="shared" ref="G48:G111" si="14">LOG10(C48)</f>
        <v>-0.30429772992713883</v>
      </c>
      <c r="H48" s="93">
        <f>((D49/100)/F48)*C48*LN(10)</f>
        <v>0</v>
      </c>
      <c r="I48" s="46"/>
      <c r="J48" s="46"/>
      <c r="K48" s="73">
        <f t="shared" si="3"/>
        <v>0.74894428141565272</v>
      </c>
      <c r="L48" s="74">
        <f t="shared" si="3"/>
        <v>0</v>
      </c>
      <c r="M48" s="75">
        <f t="shared" si="4"/>
        <v>2.8972598652362137E-17</v>
      </c>
      <c r="N48" s="76">
        <f t="shared" si="4"/>
        <v>0</v>
      </c>
      <c r="O48" s="76">
        <f t="shared" si="4"/>
        <v>3.099416337167355E-118</v>
      </c>
      <c r="P48" s="77">
        <f t="shared" si="4"/>
        <v>1.7655601115490528E-201</v>
      </c>
      <c r="Q48" s="47"/>
      <c r="R48" s="84">
        <f t="shared" si="5"/>
        <v>1.0081818922805845E-16</v>
      </c>
      <c r="S48" s="85">
        <f t="shared" si="5"/>
        <v>0</v>
      </c>
      <c r="T48" s="85">
        <f t="shared" si="5"/>
        <v>9.7524220086449598E-118</v>
      </c>
      <c r="U48" s="86">
        <f t="shared" si="5"/>
        <v>6.3804455253904101E-201</v>
      </c>
      <c r="V48" s="85"/>
      <c r="W48" s="84">
        <f t="shared" si="1"/>
        <v>1.0081818922805845E-16</v>
      </c>
      <c r="X48" s="86">
        <f t="shared" si="6"/>
        <v>-1.0081818922805845E-16</v>
      </c>
      <c r="AD48" s="81">
        <f t="shared" si="7"/>
        <v>0.70843534804740504</v>
      </c>
      <c r="AE48" s="46">
        <f t="shared" si="8"/>
        <v>0.74894428141565272</v>
      </c>
      <c r="AF48" s="46"/>
      <c r="AG48" s="46">
        <f t="shared" si="2"/>
        <v>4.0508933368247679E-2</v>
      </c>
      <c r="AH48" s="87">
        <f t="shared" si="9"/>
        <v>4.0846660397490994E-18</v>
      </c>
      <c r="AI48" s="88">
        <f t="shared" si="10"/>
        <v>0</v>
      </c>
      <c r="AJ48" s="88">
        <f t="shared" si="11"/>
        <v>3.9506021332824898E-119</v>
      </c>
      <c r="AK48" s="89">
        <f t="shared" si="12"/>
        <v>2.5846504264777417E-202</v>
      </c>
    </row>
    <row r="49" spans="1:37" ht="15" x14ac:dyDescent="0.25">
      <c r="A49" s="40">
        <v>0.49625200000000003</v>
      </c>
      <c r="B49" s="40">
        <v>0.51994399999999996</v>
      </c>
      <c r="C49" s="40">
        <v>0.54476800000000003</v>
      </c>
      <c r="D49" s="70">
        <v>0</v>
      </c>
      <c r="E49" s="90">
        <f t="shared" si="13"/>
        <v>0</v>
      </c>
      <c r="F49" s="94">
        <f t="shared" ref="F49:F112" si="15">C49-A49</f>
        <v>4.8516000000000004E-2</v>
      </c>
      <c r="G49" s="95">
        <f t="shared" si="14"/>
        <v>-0.26378841106513984</v>
      </c>
      <c r="H49" s="96">
        <f t="shared" ref="H49:H112" si="16">((D50/100)/F49)*C49*LN(10)</f>
        <v>0</v>
      </c>
      <c r="I49" s="46"/>
      <c r="J49" s="46"/>
      <c r="K49" s="73">
        <f t="shared" si="3"/>
        <v>0.78945378938788502</v>
      </c>
      <c r="L49" s="74">
        <f t="shared" si="3"/>
        <v>0</v>
      </c>
      <c r="M49" s="75">
        <f t="shared" si="4"/>
        <v>7.5784113133581873E-14</v>
      </c>
      <c r="N49" s="76">
        <f t="shared" si="4"/>
        <v>0</v>
      </c>
      <c r="O49" s="76">
        <f t="shared" si="4"/>
        <v>3.4308774443565225E-107</v>
      </c>
      <c r="P49" s="77">
        <f t="shared" si="4"/>
        <v>1.362802157843628E-185</v>
      </c>
      <c r="Q49" s="47"/>
      <c r="R49" s="84">
        <f t="shared" si="5"/>
        <v>2.6371183165370371E-13</v>
      </c>
      <c r="S49" s="85">
        <f t="shared" si="5"/>
        <v>0</v>
      </c>
      <c r="T49" s="85">
        <f t="shared" si="5"/>
        <v>1.079537598613989E-106</v>
      </c>
      <c r="U49" s="86">
        <f t="shared" si="5"/>
        <v>4.9249441427269069E-185</v>
      </c>
      <c r="V49" s="85"/>
      <c r="W49" s="84">
        <f t="shared" si="1"/>
        <v>2.6371183165370371E-13</v>
      </c>
      <c r="X49" s="86">
        <f t="shared" si="6"/>
        <v>-2.6371183165370371E-13</v>
      </c>
      <c r="AD49" s="81">
        <f t="shared" si="7"/>
        <v>0.74894428141565272</v>
      </c>
      <c r="AE49" s="46">
        <f t="shared" si="8"/>
        <v>0.78945378938788502</v>
      </c>
      <c r="AF49" s="46"/>
      <c r="AG49" s="46">
        <f t="shared" si="2"/>
        <v>4.0509507972232295E-2</v>
      </c>
      <c r="AH49" s="87">
        <f t="shared" si="9"/>
        <v>1.068692121278744E-14</v>
      </c>
      <c r="AI49" s="88">
        <f t="shared" si="10"/>
        <v>0</v>
      </c>
      <c r="AJ49" s="88">
        <f t="shared" si="11"/>
        <v>4.3731536957772952E-108</v>
      </c>
      <c r="AK49" s="89">
        <f t="shared" si="12"/>
        <v>1.995070640125944E-186</v>
      </c>
    </row>
    <row r="50" spans="1:37" ht="15" x14ac:dyDescent="0.25">
      <c r="A50" s="40">
        <v>0.54476800000000003</v>
      </c>
      <c r="B50" s="40">
        <v>0.57077699999999998</v>
      </c>
      <c r="C50" s="40">
        <v>0.59802699999999998</v>
      </c>
      <c r="D50" s="70">
        <v>0</v>
      </c>
      <c r="E50" s="90">
        <f t="shared" si="13"/>
        <v>0</v>
      </c>
      <c r="F50" s="94">
        <f t="shared" si="15"/>
        <v>5.3258999999999945E-2</v>
      </c>
      <c r="G50" s="95">
        <f t="shared" si="14"/>
        <v>-0.2232792078405138</v>
      </c>
      <c r="H50" s="96">
        <f t="shared" si="16"/>
        <v>0</v>
      </c>
      <c r="I50" s="46"/>
      <c r="J50" s="46"/>
      <c r="K50" s="73">
        <f t="shared" si="3"/>
        <v>0.82996275683111476</v>
      </c>
      <c r="L50" s="74">
        <f t="shared" si="3"/>
        <v>0</v>
      </c>
      <c r="M50" s="75">
        <f t="shared" si="4"/>
        <v>7.979955792048932E-11</v>
      </c>
      <c r="N50" s="76">
        <f t="shared" si="4"/>
        <v>0</v>
      </c>
      <c r="O50" s="76">
        <f t="shared" si="4"/>
        <v>1.0826216797469483E-96</v>
      </c>
      <c r="P50" s="77">
        <f t="shared" si="4"/>
        <v>2.3277517152087381E-170</v>
      </c>
      <c r="Q50" s="47"/>
      <c r="R50" s="84">
        <f t="shared" si="5"/>
        <v>2.7768468501141416E-10</v>
      </c>
      <c r="S50" s="85">
        <f t="shared" si="5"/>
        <v>0</v>
      </c>
      <c r="T50" s="85">
        <f t="shared" si="5"/>
        <v>3.4065070155272328E-96</v>
      </c>
      <c r="U50" s="86">
        <f t="shared" si="5"/>
        <v>8.4121140471918774E-170</v>
      </c>
      <c r="V50" s="85"/>
      <c r="W50" s="84">
        <f t="shared" si="1"/>
        <v>2.7768468501141416E-10</v>
      </c>
      <c r="X50" s="86">
        <f t="shared" si="6"/>
        <v>-2.7768468501141416E-10</v>
      </c>
      <c r="AD50" s="81">
        <f t="shared" si="7"/>
        <v>0.78945378938788502</v>
      </c>
      <c r="AE50" s="46">
        <f t="shared" si="8"/>
        <v>0.82996275683111476</v>
      </c>
      <c r="AF50" s="46"/>
      <c r="AG50" s="46">
        <f t="shared" si="2"/>
        <v>4.0508967443229738E-2</v>
      </c>
      <c r="AH50" s="87">
        <f t="shared" si="9"/>
        <v>1.1259406785823669E-11</v>
      </c>
      <c r="AI50" s="88">
        <f t="shared" si="10"/>
        <v>0</v>
      </c>
      <c r="AJ50" s="88">
        <f t="shared" si="11"/>
        <v>1.3799408179149952E-97</v>
      </c>
      <c r="AK50" s="89">
        <f t="shared" si="12"/>
        <v>3.4076605406643148E-171</v>
      </c>
    </row>
    <row r="51" spans="1:37" ht="15" x14ac:dyDescent="0.25">
      <c r="A51" s="40">
        <v>0.59802699999999998</v>
      </c>
      <c r="B51" s="40">
        <v>0.62657799999999997</v>
      </c>
      <c r="C51" s="40">
        <v>0.65649299999999999</v>
      </c>
      <c r="D51" s="70">
        <v>0</v>
      </c>
      <c r="E51" s="90">
        <f t="shared" si="13"/>
        <v>0</v>
      </c>
      <c r="F51" s="94">
        <f t="shared" si="15"/>
        <v>5.8466000000000018E-2</v>
      </c>
      <c r="G51" s="95">
        <f t="shared" si="14"/>
        <v>-0.18276990030958323</v>
      </c>
      <c r="H51" s="96">
        <f t="shared" si="16"/>
        <v>0</v>
      </c>
      <c r="I51" s="46"/>
      <c r="J51" s="46"/>
      <c r="K51" s="73">
        <f t="shared" si="3"/>
        <v>0.8704723802772758</v>
      </c>
      <c r="L51" s="74">
        <f t="shared" si="3"/>
        <v>0</v>
      </c>
      <c r="M51" s="75">
        <f t="shared" si="4"/>
        <v>3.383311413828282E-8</v>
      </c>
      <c r="N51" s="76">
        <f t="shared" si="4"/>
        <v>0</v>
      </c>
      <c r="O51" s="76">
        <f t="shared" si="4"/>
        <v>9.7454578772245987E-87</v>
      </c>
      <c r="P51" s="77">
        <f t="shared" si="4"/>
        <v>8.8072670747663053E-156</v>
      </c>
      <c r="Q51" s="47"/>
      <c r="R51" s="84">
        <f t="shared" si="5"/>
        <v>1.1773170036612502E-7</v>
      </c>
      <c r="S51" s="85">
        <f t="shared" si="5"/>
        <v>0</v>
      </c>
      <c r="T51" s="85">
        <f t="shared" si="5"/>
        <v>3.0664424377729451E-86</v>
      </c>
      <c r="U51" s="86">
        <f t="shared" si="5"/>
        <v>3.182802297725659E-155</v>
      </c>
      <c r="V51" s="85"/>
      <c r="W51" s="84">
        <f t="shared" si="1"/>
        <v>1.1773170036612502E-7</v>
      </c>
      <c r="X51" s="86">
        <f t="shared" si="6"/>
        <v>-1.1773170036612502E-7</v>
      </c>
      <c r="AD51" s="81">
        <f t="shared" si="7"/>
        <v>0.82996275683111476</v>
      </c>
      <c r="AE51" s="46">
        <f t="shared" si="8"/>
        <v>0.8704723802772758</v>
      </c>
      <c r="AF51" s="46"/>
      <c r="AG51" s="46">
        <f t="shared" si="2"/>
        <v>4.0509623446161047E-2</v>
      </c>
      <c r="AH51" s="87">
        <f t="shared" si="9"/>
        <v>4.7805262562938091E-9</v>
      </c>
      <c r="AI51" s="88">
        <f t="shared" si="10"/>
        <v>0</v>
      </c>
      <c r="AJ51" s="88">
        <f t="shared" si="11"/>
        <v>1.2422042848730955E-87</v>
      </c>
      <c r="AK51" s="89">
        <f t="shared" si="12"/>
        <v>1.2893412258444295E-156</v>
      </c>
    </row>
    <row r="52" spans="1:37" ht="15" x14ac:dyDescent="0.25">
      <c r="A52" s="40">
        <v>0.65649299999999999</v>
      </c>
      <c r="B52" s="40">
        <v>0.687836</v>
      </c>
      <c r="C52" s="40">
        <v>0.72067499999999995</v>
      </c>
      <c r="D52" s="70">
        <v>0</v>
      </c>
      <c r="E52" s="90">
        <f t="shared" si="13"/>
        <v>0</v>
      </c>
      <c r="F52" s="94">
        <f t="shared" si="15"/>
        <v>6.4181999999999961E-2</v>
      </c>
      <c r="G52" s="95">
        <f t="shared" si="14"/>
        <v>-0.14226054322481577</v>
      </c>
      <c r="H52" s="96">
        <f t="shared" si="16"/>
        <v>0</v>
      </c>
      <c r="I52" s="46"/>
      <c r="J52" s="46"/>
      <c r="K52" s="73">
        <f t="shared" si="3"/>
        <v>0.91098119073670514</v>
      </c>
      <c r="L52" s="74">
        <f t="shared" si="3"/>
        <v>0</v>
      </c>
      <c r="M52" s="75">
        <f t="shared" si="4"/>
        <v>5.7744371691077957E-6</v>
      </c>
      <c r="N52" s="76">
        <f t="shared" si="4"/>
        <v>0</v>
      </c>
      <c r="O52" s="76">
        <f t="shared" si="4"/>
        <v>2.5004834714309417E-77</v>
      </c>
      <c r="P52" s="77">
        <f t="shared" si="4"/>
        <v>7.3726143484070082E-142</v>
      </c>
      <c r="Q52" s="47"/>
      <c r="R52" s="84">
        <f t="shared" si="5"/>
        <v>2.00937550057554E-5</v>
      </c>
      <c r="S52" s="85">
        <f t="shared" si="5"/>
        <v>0</v>
      </c>
      <c r="T52" s="85">
        <f t="shared" si="5"/>
        <v>7.8678587792832359E-77</v>
      </c>
      <c r="U52" s="86">
        <f t="shared" si="5"/>
        <v>2.6643422629462648E-141</v>
      </c>
      <c r="V52" s="85"/>
      <c r="W52" s="84">
        <f t="shared" si="1"/>
        <v>2.00937550057554E-5</v>
      </c>
      <c r="X52" s="86">
        <f t="shared" si="6"/>
        <v>-2.00937550057554E-5</v>
      </c>
      <c r="AD52" s="81">
        <f t="shared" si="7"/>
        <v>0.8704723802772758</v>
      </c>
      <c r="AE52" s="46">
        <f t="shared" si="8"/>
        <v>0.91098119073670514</v>
      </c>
      <c r="AF52" s="46"/>
      <c r="AG52" s="46">
        <f t="shared" si="2"/>
        <v>4.0508810459429334E-2</v>
      </c>
      <c r="AH52" s="87">
        <f t="shared" si="9"/>
        <v>8.187546392026487E-7</v>
      </c>
      <c r="AI52" s="88">
        <f t="shared" si="10"/>
        <v>0</v>
      </c>
      <c r="AJ52" s="88">
        <f t="shared" si="11"/>
        <v>3.1871760013576212E-78</v>
      </c>
      <c r="AK52" s="89">
        <f t="shared" si="12"/>
        <v>1.0792933572873856E-142</v>
      </c>
    </row>
    <row r="53" spans="1:37" ht="15" x14ac:dyDescent="0.25">
      <c r="A53" s="40">
        <v>0.72067499999999995</v>
      </c>
      <c r="B53" s="40">
        <v>0.75508200000000003</v>
      </c>
      <c r="C53" s="40">
        <v>0.79113199999999995</v>
      </c>
      <c r="D53" s="70">
        <v>0</v>
      </c>
      <c r="E53" s="90">
        <f t="shared" si="13"/>
        <v>0</v>
      </c>
      <c r="F53" s="94">
        <f t="shared" si="15"/>
        <v>7.0456999999999992E-2</v>
      </c>
      <c r="G53" s="95">
        <f t="shared" si="14"/>
        <v>-0.10175104862765279</v>
      </c>
      <c r="H53" s="96">
        <f t="shared" si="16"/>
        <v>0</v>
      </c>
      <c r="I53" s="46"/>
      <c r="J53" s="46"/>
      <c r="K53" s="73">
        <f t="shared" si="3"/>
        <v>0.95149051506694859</v>
      </c>
      <c r="L53" s="74">
        <f t="shared" si="3"/>
        <v>0</v>
      </c>
      <c r="M53" s="75">
        <f t="shared" si="4"/>
        <v>3.9680856249466365E-4</v>
      </c>
      <c r="N53" s="76">
        <f t="shared" si="4"/>
        <v>1.0359431235507289E-275</v>
      </c>
      <c r="O53" s="76">
        <f t="shared" si="4"/>
        <v>1.8300214091325375E-68</v>
      </c>
      <c r="P53" s="77">
        <f t="shared" si="4"/>
        <v>1.3669133926216927E-128</v>
      </c>
      <c r="Q53" s="47"/>
      <c r="R53" s="84">
        <f t="shared" si="5"/>
        <v>1.3808054024052553E-3</v>
      </c>
      <c r="S53" s="85">
        <f t="shared" si="5"/>
        <v>3.0286173398628885E-275</v>
      </c>
      <c r="T53" s="85">
        <f t="shared" si="5"/>
        <v>5.7582264288593868E-68</v>
      </c>
      <c r="U53" s="86">
        <f t="shared" si="5"/>
        <v>4.9398014729146152E-128</v>
      </c>
      <c r="V53" s="85"/>
      <c r="W53" s="84">
        <f t="shared" si="1"/>
        <v>1.3808054024052553E-3</v>
      </c>
      <c r="X53" s="86">
        <f t="shared" si="6"/>
        <v>-1.3808054024052553E-3</v>
      </c>
      <c r="AD53" s="81">
        <f t="shared" si="7"/>
        <v>0.91098119073670514</v>
      </c>
      <c r="AE53" s="46">
        <f t="shared" si="8"/>
        <v>0.95149051506694859</v>
      </c>
      <c r="AF53" s="46"/>
      <c r="AG53" s="46">
        <f t="shared" si="2"/>
        <v>4.0509324330243457E-2</v>
      </c>
      <c r="AH53" s="87">
        <f t="shared" si="9"/>
        <v>5.675424852218946E-5</v>
      </c>
      <c r="AI53" s="88">
        <f t="shared" si="10"/>
        <v>1.2268568577464682E-276</v>
      </c>
      <c r="AJ53" s="88">
        <f t="shared" si="11"/>
        <v>2.3326186229236208E-69</v>
      </c>
      <c r="AK53" s="89">
        <f t="shared" si="12"/>
        <v>2.0010801999332327E-129</v>
      </c>
    </row>
    <row r="54" spans="1:37" ht="15" x14ac:dyDescent="0.25">
      <c r="A54" s="40">
        <v>0.79113199999999995</v>
      </c>
      <c r="B54" s="40">
        <v>0.82890299999999995</v>
      </c>
      <c r="C54" s="40">
        <v>0.86847700000000005</v>
      </c>
      <c r="D54" s="70">
        <v>0</v>
      </c>
      <c r="E54" s="90">
        <f t="shared" si="13"/>
        <v>0</v>
      </c>
      <c r="F54" s="94">
        <f t="shared" si="15"/>
        <v>7.7345000000000108E-2</v>
      </c>
      <c r="G54" s="95">
        <f t="shared" si="14"/>
        <v>-6.1241678547164231E-2</v>
      </c>
      <c r="H54" s="96">
        <f t="shared" si="16"/>
        <v>0</v>
      </c>
      <c r="I54" s="46"/>
      <c r="J54" s="46"/>
      <c r="K54" s="73">
        <f t="shared" si="3"/>
        <v>0.99200002520617003</v>
      </c>
      <c r="L54" s="74">
        <f t="shared" si="3"/>
        <v>0</v>
      </c>
      <c r="M54" s="75">
        <f t="shared" si="4"/>
        <v>1.0978196090053977E-2</v>
      </c>
      <c r="N54" s="76">
        <f t="shared" si="4"/>
        <v>1.8384369800298794E-236</v>
      </c>
      <c r="O54" s="76">
        <f t="shared" si="4"/>
        <v>3.819556074022851E-60</v>
      </c>
      <c r="P54" s="77">
        <f t="shared" si="4"/>
        <v>5.6114512480448643E-116</v>
      </c>
      <c r="Q54" s="47"/>
      <c r="R54" s="84">
        <f t="shared" si="5"/>
        <v>3.8201676835072425E-2</v>
      </c>
      <c r="S54" s="85">
        <f t="shared" si="5"/>
        <v>5.374737270207867E-236</v>
      </c>
      <c r="T54" s="85">
        <f t="shared" si="5"/>
        <v>1.2018366901168805E-59</v>
      </c>
      <c r="U54" s="86">
        <f t="shared" si="5"/>
        <v>2.0278867183469188E-115</v>
      </c>
      <c r="V54" s="85"/>
      <c r="W54" s="84">
        <f t="shared" si="1"/>
        <v>3.8201676835072425E-2</v>
      </c>
      <c r="X54" s="86">
        <f t="shared" si="6"/>
        <v>-3.8201676835072425E-2</v>
      </c>
      <c r="AD54" s="81">
        <f t="shared" si="7"/>
        <v>0.95149051506694859</v>
      </c>
      <c r="AE54" s="46">
        <f t="shared" si="8"/>
        <v>0.99200002520617003</v>
      </c>
      <c r="AF54" s="46"/>
      <c r="AG54" s="46">
        <f t="shared" si="2"/>
        <v>4.0509510139221439E-2</v>
      </c>
      <c r="AH54" s="87">
        <f t="shared" si="9"/>
        <v>1.6042854636078166E-3</v>
      </c>
      <c r="AI54" s="88">
        <f t="shared" si="10"/>
        <v>2.1772697526869785E-237</v>
      </c>
      <c r="AJ54" s="88">
        <f t="shared" si="11"/>
        <v>4.8685815817239965E-61</v>
      </c>
      <c r="AK54" s="89">
        <f t="shared" si="12"/>
        <v>8.2148697578087002E-117</v>
      </c>
    </row>
    <row r="55" spans="1:37" ht="15" x14ac:dyDescent="0.25">
      <c r="A55" s="40">
        <v>0.86847700000000005</v>
      </c>
      <c r="B55" s="40">
        <v>0.90993999999999997</v>
      </c>
      <c r="C55" s="40">
        <v>0.95338299999999998</v>
      </c>
      <c r="D55" s="70">
        <v>0</v>
      </c>
      <c r="E55" s="90">
        <f t="shared" si="13"/>
        <v>0</v>
      </c>
      <c r="F55" s="94">
        <f t="shared" si="15"/>
        <v>8.4905999999999926E-2</v>
      </c>
      <c r="G55" s="95">
        <f t="shared" si="14"/>
        <v>-2.073259634857829E-2</v>
      </c>
      <c r="H55" s="96">
        <f t="shared" si="16"/>
        <v>0</v>
      </c>
      <c r="I55" s="46"/>
      <c r="J55" s="46"/>
      <c r="K55" s="73">
        <f t="shared" si="3"/>
        <v>1.0325099721705726</v>
      </c>
      <c r="L55" s="74">
        <f t="shared" si="3"/>
        <v>0.38841190514710405</v>
      </c>
      <c r="M55" s="75">
        <f t="shared" si="4"/>
        <v>0.12228109860186251</v>
      </c>
      <c r="N55" s="76">
        <f t="shared" si="4"/>
        <v>3.1128237632017458E-200</v>
      </c>
      <c r="O55" s="76">
        <f t="shared" si="4"/>
        <v>2.2736998648593343E-52</v>
      </c>
      <c r="P55" s="77">
        <f t="shared" si="4"/>
        <v>5.1013739991526563E-104</v>
      </c>
      <c r="Q55" s="47"/>
      <c r="R55" s="84">
        <f t="shared" si="5"/>
        <v>0.42551098318038971</v>
      </c>
      <c r="S55" s="85">
        <f t="shared" si="5"/>
        <v>9.1004533075684844E-200</v>
      </c>
      <c r="T55" s="85">
        <f t="shared" si="5"/>
        <v>7.1542762220104848E-52</v>
      </c>
      <c r="U55" s="86">
        <f t="shared" si="5"/>
        <v>1.843553141766379E-103</v>
      </c>
      <c r="V55" s="85"/>
      <c r="W55" s="84">
        <f t="shared" si="1"/>
        <v>0.42551098318038971</v>
      </c>
      <c r="X55" s="86">
        <f t="shared" si="6"/>
        <v>-3.709907803328566E-2</v>
      </c>
      <c r="AD55" s="81">
        <f t="shared" si="7"/>
        <v>0.99200002520617003</v>
      </c>
      <c r="AE55" s="46">
        <f t="shared" si="8"/>
        <v>1.0325099721705726</v>
      </c>
      <c r="AF55" s="46"/>
      <c r="AG55" s="46">
        <f t="shared" si="2"/>
        <v>4.0509946964402577E-2</v>
      </c>
      <c r="AH55" s="87">
        <f t="shared" si="9"/>
        <v>1.8841712825016201E-2</v>
      </c>
      <c r="AI55" s="88">
        <f t="shared" si="10"/>
        <v>3.686549055344568E-201</v>
      </c>
      <c r="AJ55" s="88">
        <f t="shared" si="11"/>
        <v>2.8981935519091277E-53</v>
      </c>
      <c r="AK55" s="89">
        <f t="shared" si="12"/>
        <v>7.4682239999095902E-105</v>
      </c>
    </row>
    <row r="56" spans="1:37" ht="15" x14ac:dyDescent="0.25">
      <c r="A56" s="40">
        <v>0.95338299999999998</v>
      </c>
      <c r="B56" s="40">
        <v>0.99890000000000001</v>
      </c>
      <c r="C56" s="40">
        <v>1.0465899999999999</v>
      </c>
      <c r="D56" s="70">
        <v>0</v>
      </c>
      <c r="E56" s="90">
        <f t="shared" si="13"/>
        <v>0</v>
      </c>
      <c r="F56" s="94">
        <f t="shared" si="15"/>
        <v>9.3206999999999929E-2</v>
      </c>
      <c r="G56" s="95">
        <f t="shared" si="14"/>
        <v>1.9776580809181432E-2</v>
      </c>
      <c r="H56" s="96">
        <f t="shared" si="16"/>
        <v>0</v>
      </c>
      <c r="I56" s="46"/>
      <c r="J56" s="46"/>
      <c r="K56" s="73">
        <f t="shared" si="3"/>
        <v>1.0730177835261887</v>
      </c>
      <c r="L56" s="74">
        <f t="shared" si="3"/>
        <v>1.9148922877198487</v>
      </c>
      <c r="M56" s="75">
        <f t="shared" si="4"/>
        <v>0.5483078441469269</v>
      </c>
      <c r="N56" s="76">
        <f t="shared" si="4"/>
        <v>5.0042928307653983E-167</v>
      </c>
      <c r="O56" s="76">
        <f t="shared" si="4"/>
        <v>3.8561816150828908E-45</v>
      </c>
      <c r="P56" s="77">
        <f t="shared" si="4"/>
        <v>1.0253183107907269E-92</v>
      </c>
      <c r="Q56" s="47"/>
      <c r="R56" s="84">
        <f t="shared" si="5"/>
        <v>1.907989153811259</v>
      </c>
      <c r="S56" s="85">
        <f t="shared" si="5"/>
        <v>1.4630231811433469E-166</v>
      </c>
      <c r="T56" s="85">
        <f t="shared" si="5"/>
        <v>1.2133610448293842E-44</v>
      </c>
      <c r="U56" s="86">
        <f t="shared" si="5"/>
        <v>3.705332707389833E-92</v>
      </c>
      <c r="V56" s="85"/>
      <c r="W56" s="84">
        <f t="shared" si="1"/>
        <v>1.907989153811259</v>
      </c>
      <c r="X56" s="86">
        <f t="shared" si="6"/>
        <v>6.9031339085896537E-3</v>
      </c>
      <c r="AD56" s="81">
        <f t="shared" si="7"/>
        <v>1.0325099721705726</v>
      </c>
      <c r="AE56" s="46">
        <f t="shared" si="8"/>
        <v>1.0730177835261887</v>
      </c>
      <c r="AF56" s="46"/>
      <c r="AG56" s="46">
        <f t="shared" si="2"/>
        <v>4.0507811355616097E-2</v>
      </c>
      <c r="AH56" s="87">
        <f t="shared" si="9"/>
        <v>9.6130177536164263E-2</v>
      </c>
      <c r="AI56" s="88">
        <f t="shared" si="10"/>
        <v>5.9266991475808525E-168</v>
      </c>
      <c r="AJ56" s="88">
        <f t="shared" si="11"/>
        <v>4.9150603208395489E-46</v>
      </c>
      <c r="AK56" s="89">
        <f t="shared" si="12"/>
        <v>1.5009491832148844E-93</v>
      </c>
    </row>
    <row r="57" spans="1:37" ht="15" x14ac:dyDescent="0.25">
      <c r="A57" s="40">
        <v>1.0465899999999999</v>
      </c>
      <c r="B57" s="40">
        <v>1.09656</v>
      </c>
      <c r="C57" s="40">
        <v>1.1489100000000001</v>
      </c>
      <c r="D57" s="70">
        <v>0</v>
      </c>
      <c r="E57" s="90">
        <f t="shared" si="13"/>
        <v>0</v>
      </c>
      <c r="F57" s="94">
        <f t="shared" si="15"/>
        <v>0.10232000000000019</v>
      </c>
      <c r="G57" s="95">
        <f t="shared" si="14"/>
        <v>6.0286009511388572E-2</v>
      </c>
      <c r="H57" s="96">
        <f t="shared" si="16"/>
        <v>0</v>
      </c>
      <c r="I57" s="46"/>
      <c r="J57" s="46"/>
      <c r="K57" s="73">
        <f t="shared" si="3"/>
        <v>1.1135289044944729</v>
      </c>
      <c r="L57" s="74">
        <f t="shared" si="3"/>
        <v>3.4653357297092096</v>
      </c>
      <c r="M57" s="75">
        <f t="shared" si="4"/>
        <v>0.98991245286038709</v>
      </c>
      <c r="N57" s="76">
        <f t="shared" si="4"/>
        <v>7.715173242335015E-137</v>
      </c>
      <c r="O57" s="76">
        <f t="shared" si="4"/>
        <v>1.8673857531221259E-38</v>
      </c>
      <c r="P57" s="77">
        <f t="shared" si="4"/>
        <v>4.5717322922166119E-82</v>
      </c>
      <c r="Q57" s="47"/>
      <c r="R57" s="84">
        <f t="shared" si="5"/>
        <v>3.444674818064799</v>
      </c>
      <c r="S57" s="85">
        <f t="shared" si="5"/>
        <v>2.2555589134752134E-136</v>
      </c>
      <c r="T57" s="85">
        <f t="shared" si="5"/>
        <v>5.8757946452661163E-38</v>
      </c>
      <c r="U57" s="86">
        <f t="shared" si="5"/>
        <v>1.6521492899816171E-81</v>
      </c>
      <c r="V57" s="85"/>
      <c r="W57" s="84">
        <f t="shared" si="1"/>
        <v>3.444674818064799</v>
      </c>
      <c r="X57" s="86">
        <f t="shared" si="6"/>
        <v>2.0660911644410529E-2</v>
      </c>
      <c r="AD57" s="81">
        <f t="shared" si="7"/>
        <v>1.0730177835261887</v>
      </c>
      <c r="AE57" s="46">
        <f t="shared" si="8"/>
        <v>1.1135289044944729</v>
      </c>
      <c r="AF57" s="46"/>
      <c r="AG57" s="46">
        <f t="shared" si="2"/>
        <v>4.0511120968284242E-2</v>
      </c>
      <c r="AH57" s="87">
        <f t="shared" si="9"/>
        <v>0.23567781578718985</v>
      </c>
      <c r="AI57" s="88">
        <f t="shared" si="10"/>
        <v>9.1367754968532349E-138</v>
      </c>
      <c r="AJ57" s="88">
        <f t="shared" si="11"/>
        <v>2.3803507680977563E-39</v>
      </c>
      <c r="AK57" s="89">
        <f t="shared" si="12"/>
        <v>6.6930419745611164E-83</v>
      </c>
    </row>
    <row r="58" spans="1:37" ht="15" x14ac:dyDescent="0.25">
      <c r="A58" s="40">
        <v>1.1489100000000001</v>
      </c>
      <c r="B58" s="40">
        <v>1.2037599999999999</v>
      </c>
      <c r="C58" s="40">
        <v>1.2612300000000001</v>
      </c>
      <c r="D58" s="70">
        <v>0</v>
      </c>
      <c r="E58" s="90">
        <f t="shared" si="13"/>
        <v>0</v>
      </c>
      <c r="F58" s="94">
        <f t="shared" si="15"/>
        <v>0.11231999999999998</v>
      </c>
      <c r="G58" s="95">
        <f t="shared" si="14"/>
        <v>0.10079429245923367</v>
      </c>
      <c r="H58" s="96">
        <f t="shared" si="16"/>
        <v>0</v>
      </c>
      <c r="I58" s="46"/>
      <c r="J58" s="46"/>
      <c r="K58" s="73">
        <f t="shared" si="3"/>
        <v>1.154037288059661</v>
      </c>
      <c r="L58" s="74">
        <f t="shared" si="3"/>
        <v>2.4557182366685182</v>
      </c>
      <c r="M58" s="75">
        <f t="shared" si="4"/>
        <v>0.71949809391130559</v>
      </c>
      <c r="N58" s="76">
        <f t="shared" si="4"/>
        <v>1.1287384730285071E-109</v>
      </c>
      <c r="O58" s="76">
        <f t="shared" si="4"/>
        <v>2.576044768316217E-32</v>
      </c>
      <c r="P58" s="77">
        <f t="shared" si="4"/>
        <v>4.5055720100616313E-72</v>
      </c>
      <c r="Q58" s="47"/>
      <c r="R58" s="84">
        <f t="shared" si="5"/>
        <v>2.5036930877880819</v>
      </c>
      <c r="S58" s="85">
        <f t="shared" si="5"/>
        <v>3.2999079137350878E-109</v>
      </c>
      <c r="T58" s="85">
        <f t="shared" si="5"/>
        <v>8.1056150451675398E-32</v>
      </c>
      <c r="U58" s="86">
        <f t="shared" si="5"/>
        <v>1.6282400459137986E-71</v>
      </c>
      <c r="V58" s="85"/>
      <c r="W58" s="84">
        <f t="shared" si="1"/>
        <v>2.5036930877880819</v>
      </c>
      <c r="X58" s="86">
        <f t="shared" si="6"/>
        <v>-4.7974851119563677E-2</v>
      </c>
      <c r="AD58" s="81">
        <f t="shared" si="7"/>
        <v>1.1135289044944729</v>
      </c>
      <c r="AE58" s="46">
        <f t="shared" si="8"/>
        <v>1.154037288059661</v>
      </c>
      <c r="AF58" s="46"/>
      <c r="AG58" s="46">
        <f t="shared" si="2"/>
        <v>4.0508383565188044E-2</v>
      </c>
      <c r="AH58" s="87">
        <f t="shared" si="9"/>
        <v>0.3370983757168195</v>
      </c>
      <c r="AI58" s="88">
        <f t="shared" si="10"/>
        <v>1.3368296867752064E-110</v>
      </c>
      <c r="AJ58" s="88">
        <f t="shared" si="11"/>
        <v>3.2834560131648254E-33</v>
      </c>
      <c r="AK58" s="89">
        <f t="shared" si="12"/>
        <v>6.5957372322768591E-73</v>
      </c>
    </row>
    <row r="59" spans="1:37" ht="15" x14ac:dyDescent="0.25">
      <c r="A59" s="40">
        <v>1.2612300000000001</v>
      </c>
      <c r="B59" s="40">
        <v>1.32145</v>
      </c>
      <c r="C59" s="40">
        <v>1.3845400000000001</v>
      </c>
      <c r="D59" s="70">
        <v>0</v>
      </c>
      <c r="E59" s="90">
        <f t="shared" si="13"/>
        <v>0</v>
      </c>
      <c r="F59" s="94">
        <f t="shared" si="15"/>
        <v>0.12331000000000003</v>
      </c>
      <c r="G59" s="95">
        <f t="shared" si="14"/>
        <v>0.14130550723098614</v>
      </c>
      <c r="H59" s="96">
        <f t="shared" si="16"/>
        <v>0</v>
      </c>
      <c r="I59" s="46"/>
      <c r="J59" s="46"/>
      <c r="K59" s="73">
        <f t="shared" si="3"/>
        <v>1.1945476411411884</v>
      </c>
      <c r="L59" s="74">
        <f t="shared" si="3"/>
        <v>0.81516855412697875</v>
      </c>
      <c r="M59" s="75">
        <f t="shared" si="4"/>
        <v>0.2105320278081321</v>
      </c>
      <c r="N59" s="76">
        <f t="shared" si="4"/>
        <v>1.5788033624196168E-85</v>
      </c>
      <c r="O59" s="76">
        <f t="shared" si="4"/>
        <v>1.0140152374801753E-26</v>
      </c>
      <c r="P59" s="77">
        <f t="shared" si="4"/>
        <v>9.8411531557003106E-63</v>
      </c>
      <c r="Q59" s="47"/>
      <c r="R59" s="84">
        <f t="shared" si="5"/>
        <v>0.73260455759623799</v>
      </c>
      <c r="S59" s="85">
        <f t="shared" si="5"/>
        <v>4.6156889610588114E-85</v>
      </c>
      <c r="T59" s="85">
        <f t="shared" si="5"/>
        <v>3.190634443174208E-26</v>
      </c>
      <c r="U59" s="86">
        <f t="shared" si="5"/>
        <v>3.556431820487763E-62</v>
      </c>
      <c r="V59" s="85"/>
      <c r="W59" s="84">
        <f t="shared" si="1"/>
        <v>0.73260455759623799</v>
      </c>
      <c r="X59" s="86">
        <f t="shared" si="6"/>
        <v>8.2563996530740758E-2</v>
      </c>
      <c r="AD59" s="81">
        <f t="shared" si="7"/>
        <v>1.154037288059661</v>
      </c>
      <c r="AE59" s="46">
        <f t="shared" si="8"/>
        <v>1.1945476411411884</v>
      </c>
      <c r="AF59" s="46"/>
      <c r="AG59" s="46">
        <f t="shared" si="2"/>
        <v>4.0510353081527395E-2</v>
      </c>
      <c r="AH59" s="87">
        <f t="shared" si="9"/>
        <v>0.36677644501417928</v>
      </c>
      <c r="AI59" s="88">
        <f t="shared" si="10"/>
        <v>1.8697409885217462E-86</v>
      </c>
      <c r="AJ59" s="88">
        <f t="shared" si="11"/>
        <v>1.2925405619267104E-27</v>
      </c>
      <c r="AK59" s="89">
        <f t="shared" si="12"/>
        <v>1.4407230882429589E-63</v>
      </c>
    </row>
    <row r="60" spans="1:37" ht="15" x14ac:dyDescent="0.25">
      <c r="A60" s="40">
        <v>1.3845400000000001</v>
      </c>
      <c r="B60" s="40">
        <v>1.4506399999999999</v>
      </c>
      <c r="C60" s="40">
        <v>1.5199</v>
      </c>
      <c r="D60" s="70">
        <v>0</v>
      </c>
      <c r="E60" s="90">
        <f t="shared" si="13"/>
        <v>0</v>
      </c>
      <c r="F60" s="94">
        <f t="shared" si="15"/>
        <v>0.13535999999999992</v>
      </c>
      <c r="G60" s="95">
        <f t="shared" si="14"/>
        <v>0.18181501499947436</v>
      </c>
      <c r="H60" s="96">
        <f t="shared" si="16"/>
        <v>0</v>
      </c>
      <c r="I60" s="46"/>
      <c r="J60" s="46"/>
      <c r="K60" s="73">
        <f t="shared" si="3"/>
        <v>1.23505602104742</v>
      </c>
      <c r="L60" s="74">
        <f t="shared" si="3"/>
        <v>0</v>
      </c>
      <c r="M60" s="75">
        <f t="shared" si="4"/>
        <v>2.4803579625502319E-2</v>
      </c>
      <c r="N60" s="76">
        <f t="shared" si="4"/>
        <v>2.0999078574663205E-64</v>
      </c>
      <c r="O60" s="76">
        <f t="shared" si="4"/>
        <v>1.1375298306706533E-21</v>
      </c>
      <c r="P60" s="77">
        <f t="shared" si="4"/>
        <v>4.7540100416853992E-54</v>
      </c>
      <c r="Q60" s="47"/>
      <c r="R60" s="84">
        <f t="shared" si="5"/>
        <v>8.6310931726285789E-2</v>
      </c>
      <c r="S60" s="85">
        <f t="shared" si="5"/>
        <v>6.1391568751751001E-64</v>
      </c>
      <c r="T60" s="85">
        <f t="shared" si="5"/>
        <v>3.5792774346222473E-21</v>
      </c>
      <c r="U60" s="86">
        <f t="shared" si="5"/>
        <v>1.7180214878959641E-53</v>
      </c>
      <c r="V60" s="85"/>
      <c r="W60" s="84">
        <f t="shared" si="1"/>
        <v>8.6310931726285789E-2</v>
      </c>
      <c r="X60" s="86">
        <f t="shared" si="6"/>
        <v>-8.6310931726285789E-2</v>
      </c>
      <c r="AD60" s="81">
        <f t="shared" si="7"/>
        <v>1.1945476411411884</v>
      </c>
      <c r="AE60" s="46">
        <f t="shared" si="8"/>
        <v>1.23505602104742</v>
      </c>
      <c r="AF60" s="46"/>
      <c r="AG60" s="46">
        <f t="shared" si="2"/>
        <v>4.0508379906231573E-2</v>
      </c>
      <c r="AH60" s="87">
        <f t="shared" si="9"/>
        <v>0.3702727610266085</v>
      </c>
      <c r="AI60" s="88">
        <f t="shared" si="10"/>
        <v>2.4869941263622969E-65</v>
      </c>
      <c r="AJ60" s="88">
        <f t="shared" si="11"/>
        <v>1.4499202265204186E-22</v>
      </c>
      <c r="AK60" s="89">
        <f t="shared" si="12"/>
        <v>6.9594267262831249E-55</v>
      </c>
    </row>
    <row r="61" spans="1:37" ht="15" x14ac:dyDescent="0.25">
      <c r="A61" s="40">
        <v>1.5199</v>
      </c>
      <c r="B61" s="40">
        <v>1.59246</v>
      </c>
      <c r="C61" s="40">
        <v>1.66849</v>
      </c>
      <c r="D61" s="70">
        <v>0</v>
      </c>
      <c r="E61" s="90">
        <f t="shared" si="13"/>
        <v>0</v>
      </c>
      <c r="F61" s="94">
        <f t="shared" si="15"/>
        <v>0.14859</v>
      </c>
      <c r="G61" s="95">
        <f t="shared" si="14"/>
        <v>0.22232360807931406</v>
      </c>
      <c r="H61" s="96">
        <f t="shared" si="16"/>
        <v>0</v>
      </c>
      <c r="I61" s="46"/>
      <c r="J61" s="46"/>
      <c r="K61" s="73">
        <f t="shared" si="3"/>
        <v>1.2755647150698499</v>
      </c>
      <c r="L61" s="74">
        <f t="shared" si="3"/>
        <v>0</v>
      </c>
      <c r="M61" s="75">
        <f t="shared" si="4"/>
        <v>1.1764948836826955E-3</v>
      </c>
      <c r="N61" s="76">
        <f t="shared" si="4"/>
        <v>2.6643313791239194E-46</v>
      </c>
      <c r="O61" s="76">
        <f t="shared" si="4"/>
        <v>3.6393763053141796E-17</v>
      </c>
      <c r="P61" s="77">
        <f t="shared" si="4"/>
        <v>5.0853730304516133E-46</v>
      </c>
      <c r="Q61" s="47"/>
      <c r="R61" s="84">
        <f t="shared" si="5"/>
        <v>4.0939401132833548E-3</v>
      </c>
      <c r="S61" s="85">
        <f t="shared" si="5"/>
        <v>7.7892695366304676E-46</v>
      </c>
      <c r="T61" s="85">
        <f t="shared" si="5"/>
        <v>1.1451424951229625E-16</v>
      </c>
      <c r="U61" s="86">
        <f t="shared" si="5"/>
        <v>1.8377706533377688E-45</v>
      </c>
      <c r="V61" s="85"/>
      <c r="W61" s="84">
        <f t="shared" si="1"/>
        <v>4.0939401132834693E-3</v>
      </c>
      <c r="X61" s="86">
        <f t="shared" si="6"/>
        <v>-4.0939401132834693E-3</v>
      </c>
      <c r="AD61" s="81">
        <f t="shared" si="7"/>
        <v>1.23505602104742</v>
      </c>
      <c r="AE61" s="46">
        <f t="shared" si="8"/>
        <v>1.2755647150698499</v>
      </c>
      <c r="AF61" s="46"/>
      <c r="AG61" s="46">
        <f t="shared" si="2"/>
        <v>4.0508694022429959E-2</v>
      </c>
      <c r="AH61" s="87">
        <f t="shared" si="9"/>
        <v>0.37043860119400362</v>
      </c>
      <c r="AI61" s="88">
        <f t="shared" si="10"/>
        <v>3.1553068958186337E-47</v>
      </c>
      <c r="AJ61" s="88">
        <f t="shared" si="11"/>
        <v>4.6389676867244596E-18</v>
      </c>
      <c r="AK61" s="89">
        <f t="shared" si="12"/>
        <v>7.4445689775403547E-47</v>
      </c>
    </row>
    <row r="62" spans="1:37" ht="15" x14ac:dyDescent="0.25">
      <c r="A62" s="40">
        <v>1.66849</v>
      </c>
      <c r="B62" s="40">
        <v>1.7481500000000001</v>
      </c>
      <c r="C62" s="40">
        <v>1.83161</v>
      </c>
      <c r="D62" s="70">
        <v>0</v>
      </c>
      <c r="E62" s="90">
        <f t="shared" si="13"/>
        <v>0</v>
      </c>
      <c r="F62" s="94">
        <f t="shared" si="15"/>
        <v>0.16311999999999993</v>
      </c>
      <c r="G62" s="95">
        <f t="shared" si="14"/>
        <v>0.26283300596996606</v>
      </c>
      <c r="H62" s="96">
        <f t="shared" si="16"/>
        <v>0</v>
      </c>
      <c r="I62" s="46"/>
      <c r="J62" s="46"/>
      <c r="K62" s="73">
        <f t="shared" si="3"/>
        <v>1.3160752348383968</v>
      </c>
      <c r="L62" s="74">
        <f t="shared" si="3"/>
        <v>0</v>
      </c>
      <c r="M62" s="75">
        <f t="shared" si="4"/>
        <v>2.2462831708882405E-5</v>
      </c>
      <c r="N62" s="76">
        <f t="shared" si="4"/>
        <v>3.2279607393244627E-31</v>
      </c>
      <c r="O62" s="76">
        <f t="shared" si="4"/>
        <v>3.3217115970878803E-13</v>
      </c>
      <c r="P62" s="77">
        <f t="shared" si="4"/>
        <v>1.2052631751488133E-38</v>
      </c>
      <c r="Q62" s="47"/>
      <c r="R62" s="84">
        <f t="shared" si="5"/>
        <v>7.8165650413256939E-5</v>
      </c>
      <c r="S62" s="85">
        <f t="shared" si="5"/>
        <v>9.437060438227781E-31</v>
      </c>
      <c r="T62" s="85">
        <f t="shared" si="5"/>
        <v>1.0451881826052937E-12</v>
      </c>
      <c r="U62" s="86">
        <f t="shared" si="5"/>
        <v>4.3556240212342544E-38</v>
      </c>
      <c r="V62" s="85"/>
      <c r="W62" s="84">
        <f t="shared" si="1"/>
        <v>7.8165651458445126E-5</v>
      </c>
      <c r="X62" s="86">
        <f t="shared" si="6"/>
        <v>-7.8165651458445126E-5</v>
      </c>
      <c r="AD62" s="81">
        <f t="shared" si="7"/>
        <v>1.2755647150698499</v>
      </c>
      <c r="AE62" s="46">
        <f t="shared" si="8"/>
        <v>1.3160752348383968</v>
      </c>
      <c r="AF62" s="46"/>
      <c r="AG62" s="46">
        <f t="shared" si="2"/>
        <v>4.0510519768546915E-2</v>
      </c>
      <c r="AH62" s="87">
        <f t="shared" si="9"/>
        <v>0.37044176772512993</v>
      </c>
      <c r="AI62" s="88">
        <f t="shared" si="10"/>
        <v>3.8228299376334829E-32</v>
      </c>
      <c r="AJ62" s="88">
        <f t="shared" si="11"/>
        <v>4.2345755500970098E-14</v>
      </c>
      <c r="AK62" s="89">
        <f t="shared" si="12"/>
        <v>1.7644860046113705E-39</v>
      </c>
    </row>
    <row r="63" spans="1:37" ht="15" x14ac:dyDescent="0.25">
      <c r="A63" s="40">
        <v>1.83161</v>
      </c>
      <c r="B63" s="40">
        <v>1.91906</v>
      </c>
      <c r="C63" s="40">
        <v>2.0106799999999998</v>
      </c>
      <c r="D63" s="70">
        <v>0</v>
      </c>
      <c r="E63" s="90">
        <f t="shared" si="13"/>
        <v>0</v>
      </c>
      <c r="F63" s="94">
        <f t="shared" si="15"/>
        <v>0.17906999999999984</v>
      </c>
      <c r="G63" s="95">
        <f t="shared" si="14"/>
        <v>0.30334295806938899</v>
      </c>
      <c r="H63" s="96">
        <f t="shared" si="16"/>
        <v>0</v>
      </c>
      <c r="I63" s="46"/>
      <c r="J63" s="46"/>
      <c r="K63" s="73">
        <f t="shared" si="3"/>
        <v>1.3565841501244518</v>
      </c>
      <c r="L63" s="74">
        <f t="shared" si="3"/>
        <v>0</v>
      </c>
      <c r="M63" s="75">
        <f t="shared" si="4"/>
        <v>1.7269512318766914E-7</v>
      </c>
      <c r="N63" s="76">
        <f t="shared" si="4"/>
        <v>3.7232167518228357E-19</v>
      </c>
      <c r="O63" s="76">
        <f t="shared" si="4"/>
        <v>8.6422707325400238E-10</v>
      </c>
      <c r="P63" s="77">
        <f t="shared" si="4"/>
        <v>6.3198604421500173E-32</v>
      </c>
      <c r="Q63" s="47"/>
      <c r="R63" s="84">
        <f t="shared" si="5"/>
        <v>6.0094055825668189E-7</v>
      </c>
      <c r="S63" s="85">
        <f t="shared" si="5"/>
        <v>1.0884959374979084E-18</v>
      </c>
      <c r="T63" s="85">
        <f t="shared" si="5"/>
        <v>2.7193207406824286E-9</v>
      </c>
      <c r="U63" s="86">
        <f t="shared" si="5"/>
        <v>2.2838942166533889E-31</v>
      </c>
      <c r="V63" s="85"/>
      <c r="W63" s="84">
        <f t="shared" si="1"/>
        <v>6.0365987899845287E-7</v>
      </c>
      <c r="X63" s="86">
        <f t="shared" si="6"/>
        <v>-6.0365987899845287E-7</v>
      </c>
      <c r="AD63" s="81">
        <f t="shared" si="7"/>
        <v>1.3160752348383968</v>
      </c>
      <c r="AE63" s="46">
        <f t="shared" si="8"/>
        <v>1.3565841501244518</v>
      </c>
      <c r="AF63" s="46"/>
      <c r="AG63" s="46">
        <f t="shared" si="2"/>
        <v>4.0508915286054936E-2</v>
      </c>
      <c r="AH63" s="87">
        <f t="shared" si="9"/>
        <v>0.37044179206858008</v>
      </c>
      <c r="AI63" s="88">
        <f t="shared" si="10"/>
        <v>4.4095536194030257E-20</v>
      </c>
      <c r="AJ63" s="88">
        <f t="shared" si="11"/>
        <v>1.1019907927541764E-10</v>
      </c>
      <c r="AK63" s="89">
        <f t="shared" si="12"/>
        <v>9.2518094989582973E-33</v>
      </c>
    </row>
    <row r="64" spans="1:37" ht="15" x14ac:dyDescent="0.25">
      <c r="A64" s="40">
        <v>2.0106799999999998</v>
      </c>
      <c r="B64" s="40">
        <v>2.1066699999999998</v>
      </c>
      <c r="C64" s="40">
        <v>2.2072500000000002</v>
      </c>
      <c r="D64" s="70">
        <v>0</v>
      </c>
      <c r="E64" s="90">
        <f t="shared" si="13"/>
        <v>0</v>
      </c>
      <c r="F64" s="94">
        <f t="shared" si="15"/>
        <v>0.19657000000000036</v>
      </c>
      <c r="G64" s="95">
        <f t="shared" si="14"/>
        <v>0.34385152549131104</v>
      </c>
      <c r="H64" s="96">
        <f t="shared" si="16"/>
        <v>0</v>
      </c>
      <c r="I64" s="46"/>
      <c r="J64" s="46"/>
      <c r="K64" s="73">
        <f t="shared" si="3"/>
        <v>1.3970931779401068</v>
      </c>
      <c r="L64" s="74">
        <f t="shared" si="3"/>
        <v>0</v>
      </c>
      <c r="M64" s="75">
        <f t="shared" si="4"/>
        <v>5.3452616671907331E-10</v>
      </c>
      <c r="N64" s="76">
        <f t="shared" si="4"/>
        <v>4.0948369110048017E-10</v>
      </c>
      <c r="O64" s="76">
        <f t="shared" si="4"/>
        <v>6.4120907406844469E-7</v>
      </c>
      <c r="P64" s="77">
        <f t="shared" si="4"/>
        <v>7.3370353582401153E-26</v>
      </c>
      <c r="Q64" s="47"/>
      <c r="R64" s="84">
        <f t="shared" si="5"/>
        <v>1.8600319864382825E-9</v>
      </c>
      <c r="S64" s="85">
        <f t="shared" si="5"/>
        <v>1.197140440497594E-9</v>
      </c>
      <c r="T64" s="85">
        <f t="shared" si="5"/>
        <v>2.0175867988755146E-6</v>
      </c>
      <c r="U64" s="86">
        <f t="shared" si="5"/>
        <v>2.6514845977145164E-25</v>
      </c>
      <c r="V64" s="85"/>
      <c r="W64" s="84">
        <f t="shared" si="1"/>
        <v>2.0206439713024506E-6</v>
      </c>
      <c r="X64" s="86">
        <f t="shared" si="6"/>
        <v>-2.0206439713024506E-6</v>
      </c>
      <c r="AD64" s="81">
        <f t="shared" si="7"/>
        <v>1.3565841501244518</v>
      </c>
      <c r="AE64" s="46">
        <f t="shared" si="8"/>
        <v>1.3970931779401068</v>
      </c>
      <c r="AF64" s="46"/>
      <c r="AG64" s="46">
        <f t="shared" si="2"/>
        <v>4.0509027815655019E-2</v>
      </c>
      <c r="AH64" s="87">
        <f t="shared" si="9"/>
        <v>0.37044179214392814</v>
      </c>
      <c r="AI64" s="88">
        <f t="shared" si="10"/>
        <v>4.8494860733723065E-11</v>
      </c>
      <c r="AJ64" s="88">
        <f t="shared" si="11"/>
        <v>8.1840678835422E-8</v>
      </c>
      <c r="AK64" s="89">
        <f t="shared" si="12"/>
        <v>1.074091558396932E-26</v>
      </c>
    </row>
    <row r="65" spans="1:37" ht="15" x14ac:dyDescent="0.25">
      <c r="A65" s="40">
        <v>2.2072500000000002</v>
      </c>
      <c r="B65" s="40">
        <v>2.31263</v>
      </c>
      <c r="C65" s="40">
        <v>2.4230399999999999</v>
      </c>
      <c r="D65" s="70">
        <v>0</v>
      </c>
      <c r="E65" s="90">
        <f t="shared" si="13"/>
        <v>0</v>
      </c>
      <c r="F65" s="94">
        <f t="shared" si="15"/>
        <v>0.2157899999999997</v>
      </c>
      <c r="G65" s="95">
        <f t="shared" si="14"/>
        <v>0.38436058361166509</v>
      </c>
      <c r="H65" s="96">
        <f t="shared" si="16"/>
        <v>0</v>
      </c>
      <c r="I65" s="46"/>
      <c r="J65" s="46"/>
      <c r="K65" s="73">
        <f t="shared" si="3"/>
        <v>1.4376015457200115</v>
      </c>
      <c r="L65" s="74">
        <f t="shared" si="3"/>
        <v>0</v>
      </c>
      <c r="M65" s="75">
        <f t="shared" si="4"/>
        <v>6.6617305078850469E-13</v>
      </c>
      <c r="N65" s="76">
        <f t="shared" si="4"/>
        <v>4.2931090591784342E-4</v>
      </c>
      <c r="O65" s="76">
        <f t="shared" si="4"/>
        <v>1.3565431265534947E-4</v>
      </c>
      <c r="P65" s="77">
        <f t="shared" si="4"/>
        <v>1.8854667159782175E-20</v>
      </c>
      <c r="Q65" s="47"/>
      <c r="R65" s="84">
        <f t="shared" si="5"/>
        <v>2.3181338166762169E-12</v>
      </c>
      <c r="S65" s="85">
        <f t="shared" si="5"/>
        <v>1.2551060230010355E-3</v>
      </c>
      <c r="T65" s="85">
        <f t="shared" si="5"/>
        <v>4.2684104372913123E-4</v>
      </c>
      <c r="U65" s="86">
        <f t="shared" si="5"/>
        <v>6.8137683857622275E-20</v>
      </c>
      <c r="V65" s="85"/>
      <c r="W65" s="84">
        <f t="shared" si="1"/>
        <v>1.6819470690483005E-3</v>
      </c>
      <c r="X65" s="86">
        <f t="shared" si="6"/>
        <v>-1.6819470690483005E-3</v>
      </c>
      <c r="AD65" s="81">
        <f t="shared" si="7"/>
        <v>1.3970931779401068</v>
      </c>
      <c r="AE65" s="46">
        <f t="shared" si="8"/>
        <v>1.4376015457200115</v>
      </c>
      <c r="AF65" s="46"/>
      <c r="AG65" s="46">
        <f t="shared" si="2"/>
        <v>4.0508367779904741E-2</v>
      </c>
      <c r="AH65" s="87">
        <f t="shared" si="9"/>
        <v>0.37044179214402206</v>
      </c>
      <c r="AI65" s="88">
        <f t="shared" si="10"/>
        <v>5.0843173292205829E-5</v>
      </c>
      <c r="AJ65" s="88">
        <f t="shared" si="11"/>
        <v>1.7372474661773471E-5</v>
      </c>
      <c r="AK65" s="89">
        <f t="shared" si="12"/>
        <v>2.7601570982910256E-21</v>
      </c>
    </row>
    <row r="66" spans="1:37" ht="15" x14ac:dyDescent="0.25">
      <c r="A66" s="40">
        <v>2.4230399999999999</v>
      </c>
      <c r="B66" s="40">
        <v>2.5387200000000001</v>
      </c>
      <c r="C66" s="40">
        <v>2.6599300000000001</v>
      </c>
      <c r="D66" s="70">
        <v>0</v>
      </c>
      <c r="E66" s="90">
        <f t="shared" si="13"/>
        <v>0</v>
      </c>
      <c r="F66" s="94">
        <f t="shared" si="15"/>
        <v>0.23689000000000027</v>
      </c>
      <c r="G66" s="95">
        <f t="shared" si="14"/>
        <v>0.42487020767853007</v>
      </c>
      <c r="H66" s="96">
        <f t="shared" si="16"/>
        <v>0</v>
      </c>
      <c r="I66" s="46"/>
      <c r="J66" s="46"/>
      <c r="K66" s="73">
        <f t="shared" si="3"/>
        <v>1.478111763385801</v>
      </c>
      <c r="L66" s="74">
        <f t="shared" si="3"/>
        <v>1.280879824605357</v>
      </c>
      <c r="M66" s="75">
        <f t="shared" si="4"/>
        <v>3.3414654650087916E-16</v>
      </c>
      <c r="N66" s="76">
        <f t="shared" si="4"/>
        <v>0.42930327535651847</v>
      </c>
      <c r="O66" s="76">
        <f t="shared" si="4"/>
        <v>8.1855861026058629E-3</v>
      </c>
      <c r="P66" s="77">
        <f t="shared" si="4"/>
        <v>1.073269065516591E-15</v>
      </c>
      <c r="Q66" s="47"/>
      <c r="R66" s="84">
        <f t="shared" si="5"/>
        <v>1.1627555456535231E-15</v>
      </c>
      <c r="S66" s="85">
        <f t="shared" si="5"/>
        <v>1.2550837147779137</v>
      </c>
      <c r="T66" s="85">
        <f t="shared" si="5"/>
        <v>2.5756233231212171E-2</v>
      </c>
      <c r="U66" s="86">
        <f t="shared" si="5"/>
        <v>3.8786188936988924E-15</v>
      </c>
      <c r="V66" s="85"/>
      <c r="W66" s="84">
        <f t="shared" si="1"/>
        <v>1.2808399480091308</v>
      </c>
      <c r="X66" s="86">
        <f t="shared" si="6"/>
        <v>3.9876596226173788E-5</v>
      </c>
      <c r="AD66" s="81">
        <f t="shared" si="7"/>
        <v>1.4376015457200115</v>
      </c>
      <c r="AE66" s="46">
        <f t="shared" si="8"/>
        <v>1.478111763385801</v>
      </c>
      <c r="AF66" s="46"/>
      <c r="AG66" s="46">
        <f t="shared" si="2"/>
        <v>4.0510217665789439E-2</v>
      </c>
      <c r="AH66" s="87">
        <f t="shared" si="9"/>
        <v>0.37044179214402212</v>
      </c>
      <c r="AI66" s="88">
        <f t="shared" si="10"/>
        <v>5.0892235886084998E-2</v>
      </c>
      <c r="AJ66" s="88">
        <f t="shared" si="11"/>
        <v>1.0607630891090178E-3</v>
      </c>
      <c r="AK66" s="89">
        <f t="shared" si="12"/>
        <v>1.5712645578348386E-16</v>
      </c>
    </row>
    <row r="67" spans="1:37" ht="15" x14ac:dyDescent="0.25">
      <c r="A67" s="40">
        <v>2.6599300000000001</v>
      </c>
      <c r="B67" s="40">
        <v>2.7869199999999998</v>
      </c>
      <c r="C67" s="40">
        <v>2.9199799999999998</v>
      </c>
      <c r="D67" s="70">
        <v>0</v>
      </c>
      <c r="E67" s="90">
        <f t="shared" si="13"/>
        <v>0</v>
      </c>
      <c r="F67" s="94">
        <f t="shared" si="15"/>
        <v>0.26004999999999967</v>
      </c>
      <c r="G67" s="95">
        <f t="shared" si="14"/>
        <v>0.46537987681849208</v>
      </c>
      <c r="H67" s="96">
        <f t="shared" si="16"/>
        <v>0</v>
      </c>
      <c r="I67" s="46"/>
      <c r="J67" s="46"/>
      <c r="K67" s="73">
        <f t="shared" si="3"/>
        <v>1.5186205263520043</v>
      </c>
      <c r="L67" s="74">
        <f t="shared" si="3"/>
        <v>1.6393699224632767</v>
      </c>
      <c r="M67" s="75">
        <f t="shared" si="4"/>
        <v>6.7496632443671448E-20</v>
      </c>
      <c r="N67" s="76">
        <f t="shared" si="4"/>
        <v>0.40918954342734348</v>
      </c>
      <c r="O67" s="76">
        <f t="shared" si="4"/>
        <v>0.14082992937082553</v>
      </c>
      <c r="P67" s="77">
        <f t="shared" si="4"/>
        <v>1.3520487357198705E-11</v>
      </c>
      <c r="Q67" s="47"/>
      <c r="R67" s="84">
        <f t="shared" si="5"/>
        <v>2.3487324501380113E-19</v>
      </c>
      <c r="S67" s="85">
        <f t="shared" si="5"/>
        <v>1.1962804890938059</v>
      </c>
      <c r="T67" s="85">
        <f t="shared" si="5"/>
        <v>0.44312630291133254</v>
      </c>
      <c r="U67" s="86">
        <f t="shared" si="5"/>
        <v>4.8860830336525941E-11</v>
      </c>
      <c r="V67" s="85"/>
      <c r="W67" s="84">
        <f t="shared" si="1"/>
        <v>1.6394067920539994</v>
      </c>
      <c r="X67" s="86">
        <f t="shared" si="6"/>
        <v>-3.6869590722687917E-5</v>
      </c>
      <c r="AD67" s="81">
        <f t="shared" si="7"/>
        <v>1.478111763385801</v>
      </c>
      <c r="AE67" s="46">
        <f t="shared" si="8"/>
        <v>1.5186205263520043</v>
      </c>
      <c r="AF67" s="46"/>
      <c r="AG67" s="46">
        <f t="shared" si="2"/>
        <v>4.0508762966203316E-2</v>
      </c>
      <c r="AH67" s="87">
        <f t="shared" si="9"/>
        <v>0.37044179214402212</v>
      </c>
      <c r="AI67" s="88">
        <f t="shared" si="10"/>
        <v>9.9353818888612125E-2</v>
      </c>
      <c r="AJ67" s="88">
        <f t="shared" si="11"/>
        <v>1.9011261457834199E-2</v>
      </c>
      <c r="AK67" s="89">
        <f t="shared" si="12"/>
        <v>1.9794489208899889E-12</v>
      </c>
    </row>
    <row r="68" spans="1:37" ht="15" x14ac:dyDescent="0.25">
      <c r="A68" s="40">
        <v>2.9199799999999998</v>
      </c>
      <c r="B68" s="40">
        <v>3.0593900000000001</v>
      </c>
      <c r="C68" s="40">
        <v>3.2054499999999999</v>
      </c>
      <c r="D68" s="70">
        <v>0</v>
      </c>
      <c r="E68" s="90">
        <f t="shared" si="13"/>
        <v>0</v>
      </c>
      <c r="F68" s="94">
        <f t="shared" si="15"/>
        <v>0.28547000000000011</v>
      </c>
      <c r="G68" s="95">
        <f t="shared" si="14"/>
        <v>0.5058890069588079</v>
      </c>
      <c r="H68" s="96">
        <f t="shared" si="16"/>
        <v>0</v>
      </c>
      <c r="I68" s="46"/>
      <c r="J68" s="46"/>
      <c r="K68" s="73">
        <f t="shared" si="3"/>
        <v>1.5591306627470711</v>
      </c>
      <c r="L68" s="74">
        <f t="shared" si="3"/>
        <v>2.1717126279487462</v>
      </c>
      <c r="M68" s="75">
        <f t="shared" si="4"/>
        <v>5.4873882801758513E-24</v>
      </c>
      <c r="N68" s="76">
        <f t="shared" si="4"/>
        <v>3.7175817901781156E-4</v>
      </c>
      <c r="O68" s="76">
        <f t="shared" si="4"/>
        <v>0.6909665968565174</v>
      </c>
      <c r="P68" s="77">
        <f t="shared" si="4"/>
        <v>3.7718838109385315E-8</v>
      </c>
      <c r="Q68" s="47"/>
      <c r="R68" s="84">
        <f t="shared" si="5"/>
        <v>1.9094888816730093E-23</v>
      </c>
      <c r="S68" s="85">
        <f t="shared" si="5"/>
        <v>1.0868485359988602E-3</v>
      </c>
      <c r="T68" s="85">
        <f t="shared" si="5"/>
        <v>2.1741505862296013</v>
      </c>
      <c r="U68" s="86">
        <f t="shared" si="5"/>
        <v>1.3630971285752591E-7</v>
      </c>
      <c r="V68" s="85"/>
      <c r="W68" s="84">
        <f t="shared" si="1"/>
        <v>2.1752375710753129</v>
      </c>
      <c r="X68" s="86">
        <f t="shared" si="6"/>
        <v>-3.5249431265667042E-3</v>
      </c>
      <c r="AD68" s="81">
        <f t="shared" si="7"/>
        <v>1.5186205263520043</v>
      </c>
      <c r="AE68" s="46">
        <f t="shared" si="8"/>
        <v>1.5591306627470711</v>
      </c>
      <c r="AF68" s="46"/>
      <c r="AG68" s="46">
        <f t="shared" si="2"/>
        <v>4.0510136395066842E-2</v>
      </c>
      <c r="AH68" s="87">
        <f t="shared" si="9"/>
        <v>0.37044179214402212</v>
      </c>
      <c r="AI68" s="88">
        <f t="shared" si="10"/>
        <v>9.9397845778337074E-2</v>
      </c>
      <c r="AJ68" s="88">
        <f t="shared" si="11"/>
        <v>0.10708639824940988</v>
      </c>
      <c r="AK68" s="89">
        <f t="shared" si="12"/>
        <v>5.5239045087516607E-9</v>
      </c>
    </row>
    <row r="69" spans="1:37" ht="15" x14ac:dyDescent="0.25">
      <c r="A69" s="40">
        <v>3.2054499999999999</v>
      </c>
      <c r="B69" s="40">
        <v>3.3584900000000002</v>
      </c>
      <c r="C69" s="40">
        <v>3.5188299999999999</v>
      </c>
      <c r="D69" s="70">
        <v>0</v>
      </c>
      <c r="E69" s="90">
        <f t="shared" si="13"/>
        <v>0</v>
      </c>
      <c r="F69" s="94">
        <f t="shared" si="15"/>
        <v>0.31337999999999999</v>
      </c>
      <c r="G69" s="95">
        <f t="shared" si="14"/>
        <v>0.54639828591864836</v>
      </c>
      <c r="H69" s="96">
        <f t="shared" si="16"/>
        <v>0</v>
      </c>
      <c r="I69" s="46"/>
      <c r="J69" s="46"/>
      <c r="K69" s="73">
        <f t="shared" si="3"/>
        <v>1.5996396680245648</v>
      </c>
      <c r="L69" s="74">
        <f t="shared" si="3"/>
        <v>3.0489058743306683</v>
      </c>
      <c r="M69" s="75">
        <f t="shared" si="4"/>
        <v>1.7965406536562823E-28</v>
      </c>
      <c r="N69" s="76">
        <f t="shared" si="4"/>
        <v>3.2205731299726117E-10</v>
      </c>
      <c r="O69" s="76">
        <f t="shared" si="4"/>
        <v>0.96669274635863933</v>
      </c>
      <c r="P69" s="77">
        <f t="shared" si="4"/>
        <v>2.3290970933307033E-5</v>
      </c>
      <c r="Q69" s="47"/>
      <c r="R69" s="84">
        <f t="shared" si="5"/>
        <v>6.251561268269315E-28</v>
      </c>
      <c r="S69" s="85">
        <f t="shared" si="5"/>
        <v>9.4154624940216738E-10</v>
      </c>
      <c r="T69" s="85">
        <f t="shared" si="5"/>
        <v>3.0417325682039809</v>
      </c>
      <c r="U69" s="86">
        <f t="shared" si="5"/>
        <v>8.4169760237182506E-5</v>
      </c>
      <c r="V69" s="85"/>
      <c r="W69" s="84">
        <f t="shared" si="1"/>
        <v>3.0418167389057644</v>
      </c>
      <c r="X69" s="86">
        <f t="shared" si="6"/>
        <v>7.0891354249038585E-3</v>
      </c>
      <c r="AD69" s="81">
        <f t="shared" si="7"/>
        <v>1.5591306627470711</v>
      </c>
      <c r="AE69" s="46">
        <f t="shared" si="8"/>
        <v>1.5996396680245648</v>
      </c>
      <c r="AF69" s="46"/>
      <c r="AG69" s="46">
        <f t="shared" si="2"/>
        <v>4.0509005277493682E-2</v>
      </c>
      <c r="AH69" s="87">
        <f t="shared" si="9"/>
        <v>0.37044179214402212</v>
      </c>
      <c r="AI69" s="88">
        <f t="shared" si="10"/>
        <v>9.9397845816479244E-2</v>
      </c>
      <c r="AJ69" s="88">
        <f t="shared" si="11"/>
        <v>0.23030395890750935</v>
      </c>
      <c r="AK69" s="89">
        <f t="shared" si="12"/>
        <v>3.4151571661621558E-6</v>
      </c>
    </row>
    <row r="70" spans="1:37" ht="15" x14ac:dyDescent="0.25">
      <c r="A70" s="40">
        <v>3.5188299999999999</v>
      </c>
      <c r="B70" s="40">
        <v>3.68682</v>
      </c>
      <c r="C70" s="40">
        <v>3.8628399999999998</v>
      </c>
      <c r="D70" s="70">
        <v>0</v>
      </c>
      <c r="E70" s="90">
        <f t="shared" si="13"/>
        <v>0</v>
      </c>
      <c r="F70" s="94">
        <f t="shared" si="15"/>
        <v>0.34400999999999993</v>
      </c>
      <c r="G70" s="95">
        <f t="shared" si="14"/>
        <v>0.58690671990868948</v>
      </c>
      <c r="H70" s="96">
        <f t="shared" si="16"/>
        <v>0</v>
      </c>
      <c r="I70" s="46"/>
      <c r="J70" s="46"/>
      <c r="K70" s="73">
        <f t="shared" si="3"/>
        <v>1.640148383320412</v>
      </c>
      <c r="L70" s="74">
        <f t="shared" si="3"/>
        <v>1.2083831196125403</v>
      </c>
      <c r="M70" s="75">
        <f t="shared" si="4"/>
        <v>2.368229819747352E-33</v>
      </c>
      <c r="N70" s="76">
        <f t="shared" si="4"/>
        <v>2.6605749783885895E-19</v>
      </c>
      <c r="O70" s="76">
        <f t="shared" si="4"/>
        <v>0.38567446359653695</v>
      </c>
      <c r="P70" s="77">
        <f t="shared" si="4"/>
        <v>3.1839967178696514E-3</v>
      </c>
      <c r="Q70" s="47"/>
      <c r="R70" s="84">
        <f t="shared" si="5"/>
        <v>8.2409122139050208E-33</v>
      </c>
      <c r="S70" s="85">
        <f t="shared" si="5"/>
        <v>7.7782875626746979E-19</v>
      </c>
      <c r="T70" s="85">
        <f t="shared" si="5"/>
        <v>1.2135382013210685</v>
      </c>
      <c r="U70" s="86">
        <f t="shared" si="5"/>
        <v>1.1506443467147137E-2</v>
      </c>
      <c r="V70" s="85"/>
      <c r="W70" s="84">
        <f t="shared" si="1"/>
        <v>1.2250446447882157</v>
      </c>
      <c r="X70" s="86">
        <f t="shared" si="6"/>
        <v>-1.6661525175675429E-2</v>
      </c>
      <c r="AD70" s="81">
        <f t="shared" si="7"/>
        <v>1.5996396680245648</v>
      </c>
      <c r="AE70" s="46">
        <f t="shared" si="8"/>
        <v>1.640148383320412</v>
      </c>
      <c r="AF70" s="46"/>
      <c r="AG70" s="46">
        <f t="shared" si="2"/>
        <v>4.0508715295847209E-2</v>
      </c>
      <c r="AH70" s="87">
        <f t="shared" si="9"/>
        <v>0.37044179214402212</v>
      </c>
      <c r="AI70" s="88">
        <f t="shared" si="10"/>
        <v>9.9397845816479244E-2</v>
      </c>
      <c r="AJ70" s="88">
        <f t="shared" si="11"/>
        <v>0.27946283240545899</v>
      </c>
      <c r="AK70" s="89">
        <f t="shared" si="12"/>
        <v>4.6952639964458652E-4</v>
      </c>
    </row>
    <row r="71" spans="1:37" ht="15" x14ac:dyDescent="0.25">
      <c r="A71" s="40">
        <v>3.8628399999999998</v>
      </c>
      <c r="B71" s="40">
        <v>4.0472599999999996</v>
      </c>
      <c r="C71" s="40">
        <v>4.2404900000000003</v>
      </c>
      <c r="D71" s="70">
        <v>0</v>
      </c>
      <c r="E71" s="90">
        <f t="shared" si="13"/>
        <v>0</v>
      </c>
      <c r="F71" s="94">
        <f t="shared" si="15"/>
        <v>0.37765000000000049</v>
      </c>
      <c r="G71" s="95">
        <f t="shared" si="14"/>
        <v>0.62741604338532819</v>
      </c>
      <c r="H71" s="96">
        <f t="shared" si="16"/>
        <v>0</v>
      </c>
      <c r="I71" s="46"/>
      <c r="J71" s="46"/>
      <c r="K71" s="73">
        <f t="shared" si="3"/>
        <v>1.6806581677156143</v>
      </c>
      <c r="L71" s="74">
        <f t="shared" si="3"/>
        <v>0.53271298794037958</v>
      </c>
      <c r="M71" s="75">
        <f t="shared" si="4"/>
        <v>1.2564666165305227E-38</v>
      </c>
      <c r="N71" s="76">
        <f t="shared" si="4"/>
        <v>2.0940915311624833E-31</v>
      </c>
      <c r="O71" s="76">
        <f t="shared" si="4"/>
        <v>4.3875817020030961E-2</v>
      </c>
      <c r="P71" s="77">
        <f t="shared" si="4"/>
        <v>9.6375384720721741E-2</v>
      </c>
      <c r="Q71" s="47"/>
      <c r="R71" s="84">
        <f t="shared" si="5"/>
        <v>4.3722239286873493E-38</v>
      </c>
      <c r="S71" s="85">
        <f t="shared" si="5"/>
        <v>6.122152634017801E-31</v>
      </c>
      <c r="T71" s="85">
        <f t="shared" si="5"/>
        <v>0.1380567942493634</v>
      </c>
      <c r="U71" s="86">
        <f t="shared" si="5"/>
        <v>0.34828488034859184</v>
      </c>
      <c r="V71" s="85"/>
      <c r="W71" s="84">
        <f t="shared" si="1"/>
        <v>0.48634167459795524</v>
      </c>
      <c r="X71" s="86">
        <f t="shared" si="6"/>
        <v>4.6371313342424336E-2</v>
      </c>
      <c r="AD71" s="81">
        <f t="shared" si="7"/>
        <v>1.640148383320412</v>
      </c>
      <c r="AE71" s="46">
        <f t="shared" si="8"/>
        <v>1.6806581677156143</v>
      </c>
      <c r="AF71" s="46"/>
      <c r="AG71" s="46">
        <f t="shared" si="2"/>
        <v>4.0509784395202253E-2</v>
      </c>
      <c r="AH71" s="87">
        <f t="shared" si="9"/>
        <v>0.37044179214402212</v>
      </c>
      <c r="AI71" s="88">
        <f t="shared" si="10"/>
        <v>9.9397845816479244E-2</v>
      </c>
      <c r="AJ71" s="88">
        <f t="shared" si="11"/>
        <v>0.28505548337479353</v>
      </c>
      <c r="AK71" s="89">
        <f t="shared" si="12"/>
        <v>1.4578471810674856E-2</v>
      </c>
    </row>
    <row r="72" spans="1:37" ht="15" x14ac:dyDescent="0.25">
      <c r="A72" s="40">
        <v>4.2404900000000003</v>
      </c>
      <c r="B72" s="40">
        <v>4.4429400000000001</v>
      </c>
      <c r="C72" s="40">
        <v>4.6550599999999998</v>
      </c>
      <c r="D72" s="70">
        <v>0</v>
      </c>
      <c r="E72" s="90">
        <f t="shared" si="13"/>
        <v>0</v>
      </c>
      <c r="F72" s="94">
        <f t="shared" si="15"/>
        <v>0.41456999999999944</v>
      </c>
      <c r="G72" s="95">
        <f t="shared" si="14"/>
        <v>0.66792528306193333</v>
      </c>
      <c r="H72" s="96">
        <f t="shared" si="16"/>
        <v>0</v>
      </c>
      <c r="I72" s="46"/>
      <c r="J72" s="46"/>
      <c r="K72" s="73">
        <f t="shared" si="3"/>
        <v>1.7211673502578066</v>
      </c>
      <c r="L72" s="74">
        <f t="shared" si="3"/>
        <v>2.3235041118763049</v>
      </c>
      <c r="M72" s="75">
        <f t="shared" si="4"/>
        <v>2.6842881538131377E-44</v>
      </c>
      <c r="N72" s="76">
        <f t="shared" si="4"/>
        <v>1.5719569292291017E-46</v>
      </c>
      <c r="O72" s="76">
        <f t="shared" si="4"/>
        <v>1.4234131298504731E-3</v>
      </c>
      <c r="P72" s="77">
        <f t="shared" si="4"/>
        <v>0.64579654249152751</v>
      </c>
      <c r="Q72" s="47"/>
      <c r="R72" s="84">
        <f t="shared" si="5"/>
        <v>9.3407248097058258E-44</v>
      </c>
      <c r="S72" s="85">
        <f t="shared" si="5"/>
        <v>4.5956731650120788E-46</v>
      </c>
      <c r="T72" s="85">
        <f t="shared" si="5"/>
        <v>4.4788192436369693E-3</v>
      </c>
      <c r="U72" s="86">
        <f t="shared" si="5"/>
        <v>2.3338030990275831</v>
      </c>
      <c r="V72" s="85"/>
      <c r="W72" s="84">
        <f t="shared" si="1"/>
        <v>2.3382819182712202</v>
      </c>
      <c r="X72" s="86">
        <f t="shared" si="6"/>
        <v>-1.4777806394915327E-2</v>
      </c>
      <c r="AD72" s="81">
        <f t="shared" si="7"/>
        <v>1.6806581677156143</v>
      </c>
      <c r="AE72" s="46">
        <f t="shared" si="8"/>
        <v>1.7211673502578066</v>
      </c>
      <c r="AF72" s="46"/>
      <c r="AG72" s="46">
        <f t="shared" si="2"/>
        <v>4.0509182542192379E-2</v>
      </c>
      <c r="AH72" s="87">
        <f t="shared" si="9"/>
        <v>0.37044179214402212</v>
      </c>
      <c r="AI72" s="88">
        <f t="shared" si="10"/>
        <v>9.9397845816479244E-2</v>
      </c>
      <c r="AJ72" s="88">
        <f t="shared" si="11"/>
        <v>0.28523691668110751</v>
      </c>
      <c r="AK72" s="89">
        <f t="shared" si="12"/>
        <v>0.1091189275667175</v>
      </c>
    </row>
    <row r="73" spans="1:37" ht="15" x14ac:dyDescent="0.25">
      <c r="A73" s="40">
        <v>4.6550599999999998</v>
      </c>
      <c r="B73" s="40">
        <v>4.8773099999999996</v>
      </c>
      <c r="C73" s="40">
        <v>5.1101700000000001</v>
      </c>
      <c r="D73" s="70">
        <v>0</v>
      </c>
      <c r="E73" s="90">
        <f t="shared" si="13"/>
        <v>0</v>
      </c>
      <c r="F73" s="94">
        <f t="shared" si="15"/>
        <v>0.45511000000000035</v>
      </c>
      <c r="G73" s="95">
        <f t="shared" si="14"/>
        <v>0.70843534804740504</v>
      </c>
      <c r="H73" s="96">
        <f t="shared" si="16"/>
        <v>0</v>
      </c>
      <c r="I73" s="46"/>
      <c r="J73" s="46"/>
      <c r="K73" s="73">
        <f t="shared" si="3"/>
        <v>1.7616768067885622</v>
      </c>
      <c r="L73" s="74">
        <f t="shared" si="3"/>
        <v>3.4680829076242667</v>
      </c>
      <c r="M73" s="75">
        <f t="shared" si="4"/>
        <v>2.3085569204227266E-50</v>
      </c>
      <c r="N73" s="76">
        <f t="shared" si="4"/>
        <v>1.1246570661683166E-64</v>
      </c>
      <c r="O73" s="76">
        <f t="shared" si="4"/>
        <v>1.3167779976500704E-5</v>
      </c>
      <c r="P73" s="77">
        <f t="shared" si="4"/>
        <v>0.95804783862791132</v>
      </c>
      <c r="Q73" s="47"/>
      <c r="R73" s="84">
        <f t="shared" si="5"/>
        <v>8.0332638172912613E-50</v>
      </c>
      <c r="S73" s="85">
        <f t="shared" si="5"/>
        <v>3.2879757725713525E-64</v>
      </c>
      <c r="T73" s="85">
        <f t="shared" si="5"/>
        <v>4.1432880671069997E-5</v>
      </c>
      <c r="U73" s="86">
        <f t="shared" si="5"/>
        <v>3.4622282215700015</v>
      </c>
      <c r="V73" s="85"/>
      <c r="W73" s="84">
        <f t="shared" si="1"/>
        <v>3.4622696544506728</v>
      </c>
      <c r="X73" s="86">
        <f t="shared" si="6"/>
        <v>5.8132531735939352E-3</v>
      </c>
      <c r="AD73" s="81">
        <f t="shared" si="7"/>
        <v>1.7211673502578066</v>
      </c>
      <c r="AE73" s="46">
        <f t="shared" si="8"/>
        <v>1.7616768067885622</v>
      </c>
      <c r="AF73" s="46"/>
      <c r="AG73" s="46">
        <f t="shared" si="2"/>
        <v>4.050945653075555E-2</v>
      </c>
      <c r="AH73" s="87">
        <f t="shared" si="9"/>
        <v>0.37044179214402212</v>
      </c>
      <c r="AI73" s="88">
        <f t="shared" si="10"/>
        <v>9.9397845816479244E-2</v>
      </c>
      <c r="AJ73" s="88">
        <f t="shared" si="11"/>
        <v>0.28523859510458599</v>
      </c>
      <c r="AK73" s="89">
        <f t="shared" si="12"/>
        <v>0.24937191120796259</v>
      </c>
    </row>
    <row r="74" spans="1:37" ht="15" x14ac:dyDescent="0.25">
      <c r="A74" s="40">
        <v>5.1101700000000001</v>
      </c>
      <c r="B74" s="40">
        <v>5.3541400000000001</v>
      </c>
      <c r="C74" s="40">
        <v>5.6097599999999996</v>
      </c>
      <c r="D74" s="70">
        <v>0</v>
      </c>
      <c r="E74" s="90">
        <f t="shared" si="13"/>
        <v>0</v>
      </c>
      <c r="F74" s="94">
        <f t="shared" si="15"/>
        <v>0.49958999999999953</v>
      </c>
      <c r="G74" s="95">
        <f t="shared" si="14"/>
        <v>0.74894428141565272</v>
      </c>
      <c r="H74" s="96">
        <f t="shared" si="16"/>
        <v>0</v>
      </c>
      <c r="I74" s="46"/>
      <c r="J74" s="46"/>
      <c r="K74" s="73">
        <f t="shared" si="3"/>
        <v>1.8021858331398479</v>
      </c>
      <c r="L74" s="74">
        <f t="shared" si="3"/>
        <v>1.1417380617855879</v>
      </c>
      <c r="M74" s="75">
        <f t="shared" si="4"/>
        <v>7.9945317487636461E-57</v>
      </c>
      <c r="N74" s="76">
        <f t="shared" si="4"/>
        <v>7.6747983012057561E-86</v>
      </c>
      <c r="O74" s="76">
        <f t="shared" si="4"/>
        <v>3.4738295297070589E-8</v>
      </c>
      <c r="P74" s="77">
        <f t="shared" si="4"/>
        <v>0.3146598810796627</v>
      </c>
      <c r="Q74" s="47"/>
      <c r="R74" s="84">
        <f t="shared" si="5"/>
        <v>2.7819189583495009E-56</v>
      </c>
      <c r="S74" s="85">
        <f t="shared" si="5"/>
        <v>2.2437551528227082E-85</v>
      </c>
      <c r="T74" s="85">
        <f t="shared" si="5"/>
        <v>1.0930526226353376E-7</v>
      </c>
      <c r="U74" s="86">
        <f t="shared" si="5"/>
        <v>1.1371293546573948</v>
      </c>
      <c r="V74" s="85"/>
      <c r="W74" s="84">
        <f t="shared" si="1"/>
        <v>1.137129463962657</v>
      </c>
      <c r="X74" s="86">
        <f t="shared" si="6"/>
        <v>4.6085978229308822E-3</v>
      </c>
      <c r="AD74" s="81">
        <f t="shared" si="7"/>
        <v>1.7616768067885622</v>
      </c>
      <c r="AE74" s="46">
        <f t="shared" si="8"/>
        <v>1.8021858331398479</v>
      </c>
      <c r="AF74" s="46"/>
      <c r="AG74" s="46">
        <f t="shared" si="2"/>
        <v>4.0509026351285726E-2</v>
      </c>
      <c r="AH74" s="87">
        <f t="shared" si="9"/>
        <v>0.37044179214402212</v>
      </c>
      <c r="AI74" s="88">
        <f t="shared" si="10"/>
        <v>9.9397845816479244E-2</v>
      </c>
      <c r="AJ74" s="88">
        <f t="shared" si="11"/>
        <v>0.28523859953243574</v>
      </c>
      <c r="AK74" s="89">
        <f t="shared" si="12"/>
        <v>0.29543591420059956</v>
      </c>
    </row>
    <row r="75" spans="1:37" ht="15" x14ac:dyDescent="0.25">
      <c r="A75" s="40">
        <v>5.6097599999999996</v>
      </c>
      <c r="B75" s="40">
        <v>5.8775899999999996</v>
      </c>
      <c r="C75" s="40">
        <v>6.1581999999999999</v>
      </c>
      <c r="D75" s="70">
        <v>0</v>
      </c>
      <c r="E75" s="90">
        <f t="shared" si="13"/>
        <v>0</v>
      </c>
      <c r="F75" s="94">
        <f t="shared" si="15"/>
        <v>0.54844000000000026</v>
      </c>
      <c r="G75" s="95">
        <f t="shared" si="14"/>
        <v>0.78945378938788502</v>
      </c>
      <c r="H75" s="96">
        <f t="shared" si="16"/>
        <v>0</v>
      </c>
      <c r="I75" s="46"/>
      <c r="J75" s="46"/>
      <c r="K75" s="73">
        <f t="shared" si="3"/>
        <v>1.8426953411877032</v>
      </c>
      <c r="L75" s="74">
        <f t="shared" si="3"/>
        <v>0</v>
      </c>
      <c r="M75" s="75">
        <f t="shared" si="4"/>
        <v>1.1143978990979511E-63</v>
      </c>
      <c r="N75" s="76">
        <f t="shared" si="4"/>
        <v>4.9899821101714305E-110</v>
      </c>
      <c r="O75" s="76">
        <f t="shared" si="4"/>
        <v>2.6131221097438698E-11</v>
      </c>
      <c r="P75" s="77">
        <f t="shared" si="4"/>
        <v>2.2879478319789408E-2</v>
      </c>
      <c r="Q75" s="47"/>
      <c r="R75" s="84">
        <f t="shared" si="5"/>
        <v>3.877856439965836E-63</v>
      </c>
      <c r="S75" s="85">
        <f t="shared" si="5"/>
        <v>1.4588393900112363E-109</v>
      </c>
      <c r="T75" s="85">
        <f t="shared" si="5"/>
        <v>8.2222801979658094E-11</v>
      </c>
      <c r="U75" s="86">
        <f t="shared" si="5"/>
        <v>8.2682693222315362E-2</v>
      </c>
      <c r="V75" s="85"/>
      <c r="W75" s="84">
        <f t="shared" si="1"/>
        <v>8.268269330453816E-2</v>
      </c>
      <c r="X75" s="86">
        <f t="shared" si="6"/>
        <v>-8.268269330453816E-2</v>
      </c>
      <c r="AD75" s="81">
        <f t="shared" si="7"/>
        <v>1.8021858331398479</v>
      </c>
      <c r="AE75" s="46">
        <f t="shared" si="8"/>
        <v>1.8426953411877032</v>
      </c>
      <c r="AF75" s="46"/>
      <c r="AG75" s="46">
        <f t="shared" si="2"/>
        <v>4.0509508047855247E-2</v>
      </c>
      <c r="AH75" s="87">
        <f t="shared" si="9"/>
        <v>0.37044179214402212</v>
      </c>
      <c r="AI75" s="88">
        <f t="shared" si="10"/>
        <v>9.9397845816479244E-2</v>
      </c>
      <c r="AJ75" s="88">
        <f t="shared" si="11"/>
        <v>0.28523859953576652</v>
      </c>
      <c r="AK75" s="89">
        <f t="shared" si="12"/>
        <v>0.29878534942710727</v>
      </c>
    </row>
    <row r="76" spans="1:37" ht="15" x14ac:dyDescent="0.25">
      <c r="A76" s="40">
        <v>6.1581999999999999</v>
      </c>
      <c r="B76" s="40">
        <v>6.45221</v>
      </c>
      <c r="C76" s="40">
        <v>6.7602500000000001</v>
      </c>
      <c r="D76" s="70">
        <v>0</v>
      </c>
      <c r="E76" s="90">
        <f t="shared" si="13"/>
        <v>0</v>
      </c>
      <c r="F76" s="94">
        <f t="shared" si="15"/>
        <v>0.6020500000000002</v>
      </c>
      <c r="G76" s="95">
        <f t="shared" si="14"/>
        <v>0.82996275683111476</v>
      </c>
      <c r="H76" s="96">
        <f t="shared" si="16"/>
        <v>0</v>
      </c>
      <c r="I76" s="46"/>
      <c r="J76" s="46"/>
      <c r="K76" s="73">
        <f t="shared" si="3"/>
        <v>1.8832047601484199</v>
      </c>
      <c r="L76" s="74">
        <f t="shared" si="3"/>
        <v>0</v>
      </c>
      <c r="M76" s="75">
        <f t="shared" si="4"/>
        <v>6.2542206691716715E-71</v>
      </c>
      <c r="N76" s="76">
        <f t="shared" si="4"/>
        <v>3.0932359724364551E-137</v>
      </c>
      <c r="O76" s="76">
        <f t="shared" si="4"/>
        <v>5.6053438366863067E-15</v>
      </c>
      <c r="P76" s="77">
        <f t="shared" si="4"/>
        <v>3.6830528127914118E-4</v>
      </c>
      <c r="Q76" s="47"/>
      <c r="R76" s="84">
        <f t="shared" si="5"/>
        <v>2.1763294706986043E-70</v>
      </c>
      <c r="S76" s="85">
        <f t="shared" si="5"/>
        <v>9.0431876899754725E-137</v>
      </c>
      <c r="T76" s="85">
        <f t="shared" si="5"/>
        <v>1.7637410612890568E-14</v>
      </c>
      <c r="U76" s="86">
        <f t="shared" si="5"/>
        <v>1.3309950584765823E-3</v>
      </c>
      <c r="V76" s="85"/>
      <c r="W76" s="84">
        <f t="shared" si="1"/>
        <v>1.3309950584942196E-3</v>
      </c>
      <c r="X76" s="86">
        <f t="shared" si="6"/>
        <v>-1.3309950584942196E-3</v>
      </c>
      <c r="AD76" s="81">
        <f t="shared" si="7"/>
        <v>1.8426953411877032</v>
      </c>
      <c r="AE76" s="46">
        <f t="shared" si="8"/>
        <v>1.8832047601484199</v>
      </c>
      <c r="AF76" s="46"/>
      <c r="AG76" s="46">
        <f t="shared" si="2"/>
        <v>4.0509418960716692E-2</v>
      </c>
      <c r="AH76" s="87">
        <f t="shared" si="9"/>
        <v>0.37044179214402212</v>
      </c>
      <c r="AI76" s="88">
        <f t="shared" si="10"/>
        <v>9.9397845816479244E-2</v>
      </c>
      <c r="AJ76" s="88">
        <f t="shared" si="11"/>
        <v>0.28523859953576725</v>
      </c>
      <c r="AK76" s="89">
        <f t="shared" si="12"/>
        <v>0.29883926726356574</v>
      </c>
    </row>
    <row r="77" spans="1:37" ht="15" x14ac:dyDescent="0.25">
      <c r="A77" s="40">
        <v>6.7602500000000001</v>
      </c>
      <c r="B77" s="40">
        <v>7.0830099999999998</v>
      </c>
      <c r="C77" s="40">
        <v>7.42117</v>
      </c>
      <c r="D77" s="70">
        <v>0</v>
      </c>
      <c r="E77" s="90">
        <f t="shared" si="13"/>
        <v>0</v>
      </c>
      <c r="F77" s="94">
        <f t="shared" si="15"/>
        <v>0.66091999999999995</v>
      </c>
      <c r="G77" s="95">
        <f t="shared" si="14"/>
        <v>0.8704723802772758</v>
      </c>
      <c r="H77" s="96">
        <f t="shared" si="16"/>
        <v>0</v>
      </c>
      <c r="I77" s="46"/>
      <c r="J77" s="46"/>
      <c r="K77" s="73">
        <f t="shared" si="3"/>
        <v>1.9237138182476652</v>
      </c>
      <c r="L77" s="74">
        <f t="shared" si="3"/>
        <v>0</v>
      </c>
      <c r="M77" s="75">
        <f t="shared" si="4"/>
        <v>1.4133411626812926E-78</v>
      </c>
      <c r="N77" s="76">
        <f t="shared" si="4"/>
        <v>1.8291192649698893E-167</v>
      </c>
      <c r="O77" s="76">
        <f t="shared" si="4"/>
        <v>3.429018696169783E-19</v>
      </c>
      <c r="P77" s="77">
        <f t="shared" si="4"/>
        <v>1.3126525938027886E-6</v>
      </c>
      <c r="Q77" s="47"/>
      <c r="R77" s="84">
        <f t="shared" si="5"/>
        <v>4.9181124031271336E-78</v>
      </c>
      <c r="S77" s="85">
        <f t="shared" si="5"/>
        <v>5.3474965918761615E-167</v>
      </c>
      <c r="T77" s="85">
        <f t="shared" si="5"/>
        <v>1.078952736989963E-18</v>
      </c>
      <c r="U77" s="86">
        <f t="shared" si="5"/>
        <v>4.7437118191194628E-6</v>
      </c>
      <c r="V77" s="85"/>
      <c r="W77" s="84">
        <f t="shared" si="1"/>
        <v>4.7437118191205419E-6</v>
      </c>
      <c r="X77" s="86">
        <f t="shared" si="6"/>
        <v>-4.7437118191205419E-6</v>
      </c>
      <c r="AD77" s="81">
        <f t="shared" si="7"/>
        <v>1.8832047601484199</v>
      </c>
      <c r="AE77" s="46">
        <f t="shared" si="8"/>
        <v>1.9237138182476652</v>
      </c>
      <c r="AF77" s="46"/>
      <c r="AG77" s="46">
        <f t="shared" si="2"/>
        <v>4.0509058099245321E-2</v>
      </c>
      <c r="AH77" s="87">
        <f t="shared" si="9"/>
        <v>0.37044179214402212</v>
      </c>
      <c r="AI77" s="88">
        <f t="shared" si="10"/>
        <v>9.9397845816479244E-2</v>
      </c>
      <c r="AJ77" s="88">
        <f t="shared" si="11"/>
        <v>0.28523859953576725</v>
      </c>
      <c r="AK77" s="89">
        <f t="shared" si="12"/>
        <v>0.29883945942686341</v>
      </c>
    </row>
    <row r="78" spans="1:37" ht="15" x14ac:dyDescent="0.25">
      <c r="A78" s="40">
        <v>7.42117</v>
      </c>
      <c r="B78" s="40">
        <v>7.7754700000000003</v>
      </c>
      <c r="C78" s="40">
        <v>8.1466899999999995</v>
      </c>
      <c r="D78" s="70">
        <v>0</v>
      </c>
      <c r="E78" s="90">
        <f t="shared" si="13"/>
        <v>0</v>
      </c>
      <c r="F78" s="94">
        <f t="shared" si="15"/>
        <v>0.7255199999999995</v>
      </c>
      <c r="G78" s="95">
        <f t="shared" si="14"/>
        <v>0.91098119073670514</v>
      </c>
      <c r="H78" s="96">
        <f t="shared" si="16"/>
        <v>0</v>
      </c>
      <c r="I78" s="46"/>
      <c r="J78" s="46"/>
      <c r="K78" s="73">
        <f t="shared" si="3"/>
        <v>1.964223319585465</v>
      </c>
      <c r="L78" s="74">
        <f t="shared" si="3"/>
        <v>0</v>
      </c>
      <c r="M78" s="75">
        <f t="shared" si="4"/>
        <v>1.2856084855635692E-86</v>
      </c>
      <c r="N78" s="76">
        <f t="shared" si="4"/>
        <v>1.0303307565146448E-200</v>
      </c>
      <c r="O78" s="76">
        <f t="shared" si="4"/>
        <v>5.9810466825822648E-24</v>
      </c>
      <c r="P78" s="77">
        <f t="shared" si="4"/>
        <v>1.0356692708694209E-9</v>
      </c>
      <c r="Q78" s="47"/>
      <c r="R78" s="84">
        <f t="shared" si="5"/>
        <v>4.4736311411326661E-86</v>
      </c>
      <c r="S78" s="85">
        <f t="shared" si="5"/>
        <v>3.012209381031231E-200</v>
      </c>
      <c r="T78" s="85">
        <f t="shared" si="5"/>
        <v>1.8819572770032364E-23</v>
      </c>
      <c r="U78" s="86">
        <f t="shared" si="5"/>
        <v>3.7427393844469246E-9</v>
      </c>
      <c r="V78" s="85"/>
      <c r="W78" s="84">
        <f t="shared" si="1"/>
        <v>3.7427393844469436E-9</v>
      </c>
      <c r="X78" s="86">
        <f t="shared" si="6"/>
        <v>-3.7427393844469436E-9</v>
      </c>
      <c r="AD78" s="81">
        <f t="shared" si="7"/>
        <v>1.9237138182476652</v>
      </c>
      <c r="AE78" s="46">
        <f t="shared" si="8"/>
        <v>1.964223319585465</v>
      </c>
      <c r="AF78" s="46"/>
      <c r="AG78" s="46">
        <f t="shared" si="2"/>
        <v>4.0509501337799847E-2</v>
      </c>
      <c r="AH78" s="87">
        <f t="shared" si="9"/>
        <v>0.37044179214402212</v>
      </c>
      <c r="AI78" s="88">
        <f t="shared" si="10"/>
        <v>9.9397845816479244E-2</v>
      </c>
      <c r="AJ78" s="88">
        <f t="shared" si="11"/>
        <v>0.28523859953576725</v>
      </c>
      <c r="AK78" s="89">
        <f t="shared" si="12"/>
        <v>0.2988394595784799</v>
      </c>
    </row>
    <row r="79" spans="1:37" ht="15" x14ac:dyDescent="0.25">
      <c r="A79" s="40">
        <v>8.1466899999999995</v>
      </c>
      <c r="B79" s="40">
        <v>8.5356299999999994</v>
      </c>
      <c r="C79" s="40">
        <v>8.9431499999999993</v>
      </c>
      <c r="D79" s="70">
        <v>0</v>
      </c>
      <c r="E79" s="90">
        <f t="shared" si="13"/>
        <v>0</v>
      </c>
      <c r="F79" s="94">
        <f t="shared" si="15"/>
        <v>0.79645999999999972</v>
      </c>
      <c r="G79" s="95">
        <f t="shared" si="14"/>
        <v>0.95149051506694859</v>
      </c>
      <c r="H79" s="96">
        <f t="shared" si="16"/>
        <v>0</v>
      </c>
      <c r="I79" s="46"/>
      <c r="J79" s="46"/>
      <c r="K79" s="73">
        <f t="shared" si="3"/>
        <v>2.0047339724822568</v>
      </c>
      <c r="L79" s="74">
        <f t="shared" si="3"/>
        <v>0</v>
      </c>
      <c r="M79" s="75">
        <f t="shared" si="4"/>
        <v>4.7053770828700522E-95</v>
      </c>
      <c r="N79" s="76">
        <f t="shared" si="4"/>
        <v>5.5189595817451647E-237</v>
      </c>
      <c r="O79" s="76">
        <f t="shared" si="4"/>
        <v>2.9737803958065252E-29</v>
      </c>
      <c r="P79" s="77">
        <f t="shared" si="4"/>
        <v>1.808543206446315E-13</v>
      </c>
      <c r="Q79" s="47"/>
      <c r="R79" s="84">
        <f t="shared" si="5"/>
        <v>1.6373664054863293E-94</v>
      </c>
      <c r="S79" s="85">
        <f t="shared" si="5"/>
        <v>1.6134878746996515E-236</v>
      </c>
      <c r="T79" s="85">
        <f t="shared" si="5"/>
        <v>9.3571041209151752E-29</v>
      </c>
      <c r="U79" s="86">
        <f t="shared" si="5"/>
        <v>6.5357794014282232E-13</v>
      </c>
      <c r="V79" s="85"/>
      <c r="W79" s="84">
        <f t="shared" si="1"/>
        <v>6.5357794014282242E-13</v>
      </c>
      <c r="X79" s="86">
        <f t="shared" si="6"/>
        <v>-6.5357794014282242E-13</v>
      </c>
      <c r="AD79" s="81">
        <f t="shared" si="7"/>
        <v>1.964223319585465</v>
      </c>
      <c r="AE79" s="46">
        <f t="shared" si="8"/>
        <v>2.0047339724822568</v>
      </c>
      <c r="AF79" s="46"/>
      <c r="AG79" s="46">
        <f t="shared" si="2"/>
        <v>4.0510652896791788E-2</v>
      </c>
      <c r="AH79" s="87">
        <f t="shared" si="9"/>
        <v>0.37044179214402212</v>
      </c>
      <c r="AI79" s="88">
        <f t="shared" si="10"/>
        <v>9.9397845816479244E-2</v>
      </c>
      <c r="AJ79" s="88">
        <f t="shared" si="11"/>
        <v>0.28523859953576725</v>
      </c>
      <c r="AK79" s="89">
        <f t="shared" si="12"/>
        <v>0.29883945957850638</v>
      </c>
    </row>
    <row r="80" spans="1:37" ht="15" x14ac:dyDescent="0.25">
      <c r="A80" s="40">
        <v>8.9431499999999993</v>
      </c>
      <c r="B80" s="40">
        <v>9.37012</v>
      </c>
      <c r="C80" s="40">
        <v>9.8174799999999998</v>
      </c>
      <c r="D80" s="70">
        <v>0</v>
      </c>
      <c r="E80" s="90">
        <f t="shared" si="13"/>
        <v>0</v>
      </c>
      <c r="F80" s="94">
        <f t="shared" si="15"/>
        <v>0.8743300000000005</v>
      </c>
      <c r="G80" s="95">
        <f t="shared" si="14"/>
        <v>0.99200002520617003</v>
      </c>
      <c r="H80" s="96">
        <f t="shared" si="16"/>
        <v>0</v>
      </c>
      <c r="I80" s="46"/>
      <c r="J80" s="46"/>
      <c r="K80" s="73">
        <f t="shared" si="3"/>
        <v>2.0452408071925232</v>
      </c>
      <c r="L80" s="74">
        <f t="shared" si="3"/>
        <v>0</v>
      </c>
      <c r="M80" s="75">
        <f t="shared" si="4"/>
        <v>6.9466929194827429E-104</v>
      </c>
      <c r="N80" s="76">
        <f t="shared" si="4"/>
        <v>2.8420492045315503E-276</v>
      </c>
      <c r="O80" s="76">
        <f t="shared" si="4"/>
        <v>4.2215251415603774E-35</v>
      </c>
      <c r="P80" s="77">
        <f t="shared" si="4"/>
        <v>6.9984016428884262E-18</v>
      </c>
      <c r="Q80" s="47"/>
      <c r="R80" s="84">
        <f t="shared" si="5"/>
        <v>2.4172943879458503E-103</v>
      </c>
      <c r="S80" s="85">
        <f t="shared" si="5"/>
        <v>8.3088340526701557E-276</v>
      </c>
      <c r="T80" s="85">
        <f t="shared" si="5"/>
        <v>1.3283176644228435E-34</v>
      </c>
      <c r="U80" s="86">
        <f t="shared" si="5"/>
        <v>2.5291079105811434E-17</v>
      </c>
      <c r="V80" s="85"/>
      <c r="W80" s="84">
        <f t="shared" si="1"/>
        <v>2.5291079105811434E-17</v>
      </c>
      <c r="X80" s="86">
        <f t="shared" si="6"/>
        <v>-2.5291079105811434E-17</v>
      </c>
      <c r="AD80" s="81">
        <f t="shared" si="7"/>
        <v>2.0047339724822568</v>
      </c>
      <c r="AE80" s="46">
        <f t="shared" si="8"/>
        <v>2.0452408071925232</v>
      </c>
      <c r="AF80" s="46"/>
      <c r="AG80" s="46">
        <f t="shared" si="2"/>
        <v>4.0506834710266393E-2</v>
      </c>
      <c r="AH80" s="87">
        <f t="shared" si="9"/>
        <v>0.37044179214402212</v>
      </c>
      <c r="AI80" s="88">
        <f t="shared" si="10"/>
        <v>9.9397845816479244E-2</v>
      </c>
      <c r="AJ80" s="88">
        <f t="shared" si="11"/>
        <v>0.28523859953576725</v>
      </c>
      <c r="AK80" s="89">
        <f t="shared" si="12"/>
        <v>0.29883945957850638</v>
      </c>
    </row>
    <row r="81" spans="1:37" ht="15" x14ac:dyDescent="0.25">
      <c r="A81" s="40">
        <v>9.8174799999999998</v>
      </c>
      <c r="B81" s="40">
        <v>10.286199999999999</v>
      </c>
      <c r="C81" s="40">
        <v>10.7773</v>
      </c>
      <c r="D81" s="70">
        <v>0</v>
      </c>
      <c r="E81" s="90">
        <f t="shared" si="13"/>
        <v>0</v>
      </c>
      <c r="F81" s="94">
        <f t="shared" si="15"/>
        <v>0.95982000000000056</v>
      </c>
      <c r="G81" s="95">
        <f t="shared" si="14"/>
        <v>1.0325099721705726</v>
      </c>
      <c r="H81" s="96">
        <f t="shared" si="16"/>
        <v>0.38841190514710405</v>
      </c>
      <c r="I81" s="46"/>
      <c r="J81" s="46"/>
      <c r="K81" s="73">
        <f t="shared" si="3"/>
        <v>2.085750679436948</v>
      </c>
      <c r="L81" s="74">
        <f t="shared" si="3"/>
        <v>0</v>
      </c>
      <c r="M81" s="75">
        <f t="shared" si="4"/>
        <v>4.1226508367534053E-113</v>
      </c>
      <c r="N81" s="76">
        <f t="shared" si="4"/>
        <v>0</v>
      </c>
      <c r="O81" s="76">
        <f t="shared" si="4"/>
        <v>1.7072010273060192E-41</v>
      </c>
      <c r="P81" s="77">
        <f t="shared" si="4"/>
        <v>5.9910530263480877E-23</v>
      </c>
      <c r="Q81" s="47"/>
      <c r="R81" s="84">
        <f t="shared" si="5"/>
        <v>1.4345906529414175E-112</v>
      </c>
      <c r="S81" s="85">
        <f t="shared" si="5"/>
        <v>0</v>
      </c>
      <c r="T81" s="85">
        <f t="shared" si="5"/>
        <v>5.37176779777086E-41</v>
      </c>
      <c r="U81" s="86">
        <f t="shared" si="5"/>
        <v>2.1650685934902139E-22</v>
      </c>
      <c r="V81" s="85"/>
      <c r="W81" s="84">
        <f t="shared" si="1"/>
        <v>2.1650685934902139E-22</v>
      </c>
      <c r="X81" s="86">
        <f t="shared" si="6"/>
        <v>-2.1650685934902139E-22</v>
      </c>
      <c r="AD81" s="81">
        <f t="shared" si="7"/>
        <v>2.0452408071925232</v>
      </c>
      <c r="AE81" s="46">
        <f t="shared" si="8"/>
        <v>2.085750679436948</v>
      </c>
      <c r="AF81" s="46"/>
      <c r="AG81" s="46">
        <f t="shared" si="2"/>
        <v>4.0509872244424816E-2</v>
      </c>
      <c r="AH81" s="87">
        <f t="shared" si="9"/>
        <v>0.37044179214402212</v>
      </c>
      <c r="AI81" s="88">
        <f t="shared" si="10"/>
        <v>9.9397845816479244E-2</v>
      </c>
      <c r="AJ81" s="88">
        <f t="shared" si="11"/>
        <v>0.28523859953576725</v>
      </c>
      <c r="AK81" s="89">
        <f t="shared" si="12"/>
        <v>0.29883945957850638</v>
      </c>
    </row>
    <row r="82" spans="1:37" ht="15" x14ac:dyDescent="0.25">
      <c r="A82" s="40">
        <v>10.7773</v>
      </c>
      <c r="B82" s="40">
        <v>11.2918</v>
      </c>
      <c r="C82" s="40">
        <v>11.8309</v>
      </c>
      <c r="D82" s="70">
        <v>1.5023</v>
      </c>
      <c r="E82" s="90">
        <f t="shared" si="13"/>
        <v>0</v>
      </c>
      <c r="F82" s="94">
        <f t="shared" si="15"/>
        <v>1.0535999999999994</v>
      </c>
      <c r="G82" s="95">
        <f t="shared" si="14"/>
        <v>1.0730177835261887</v>
      </c>
      <c r="H82" s="96">
        <f t="shared" si="16"/>
        <v>1.9148922877198487</v>
      </c>
      <c r="I82" s="46"/>
      <c r="J82" s="46"/>
      <c r="K82" s="73">
        <f t="shared" si="3"/>
        <v>2.1262613188638815</v>
      </c>
      <c r="L82" s="74">
        <f t="shared" si="3"/>
        <v>0</v>
      </c>
      <c r="M82" s="75">
        <f t="shared" si="4"/>
        <v>9.8458048879621695E-123</v>
      </c>
      <c r="N82" s="76">
        <f t="shared" si="4"/>
        <v>0</v>
      </c>
      <c r="O82" s="76">
        <f t="shared" si="4"/>
        <v>1.9680506796422501E-48</v>
      </c>
      <c r="P82" s="77">
        <f t="shared" si="4"/>
        <v>1.1350984703327859E-28</v>
      </c>
      <c r="Q82" s="47"/>
      <c r="R82" s="84">
        <f t="shared" si="5"/>
        <v>3.4261207708966871E-122</v>
      </c>
      <c r="S82" s="85">
        <f t="shared" si="5"/>
        <v>0</v>
      </c>
      <c r="T82" s="85">
        <f t="shared" si="5"/>
        <v>6.1925403606193213E-48</v>
      </c>
      <c r="U82" s="86">
        <f t="shared" si="5"/>
        <v>4.1020602518925364E-28</v>
      </c>
      <c r="V82" s="85"/>
      <c r="W82" s="84">
        <f t="shared" si="1"/>
        <v>4.1020602518925364E-28</v>
      </c>
      <c r="X82" s="86">
        <f t="shared" si="6"/>
        <v>-4.1020602518925364E-28</v>
      </c>
      <c r="AD82" s="81">
        <f t="shared" si="7"/>
        <v>2.085750679436948</v>
      </c>
      <c r="AE82" s="46">
        <f t="shared" si="8"/>
        <v>2.1262613188638815</v>
      </c>
      <c r="AF82" s="46"/>
      <c r="AG82" s="46">
        <f t="shared" si="2"/>
        <v>4.0510639426933448E-2</v>
      </c>
      <c r="AH82" s="87">
        <f t="shared" si="9"/>
        <v>0.37044179214402212</v>
      </c>
      <c r="AI82" s="88">
        <f t="shared" si="10"/>
        <v>9.9397845816479244E-2</v>
      </c>
      <c r="AJ82" s="88">
        <f t="shared" si="11"/>
        <v>0.28523859953576725</v>
      </c>
      <c r="AK82" s="89">
        <f t="shared" si="12"/>
        <v>0.29883945957850638</v>
      </c>
    </row>
    <row r="83" spans="1:37" ht="15" x14ac:dyDescent="0.25">
      <c r="A83" s="40">
        <v>11.8309</v>
      </c>
      <c r="B83" s="40">
        <v>12.395799999999999</v>
      </c>
      <c r="C83" s="40">
        <v>12.9876</v>
      </c>
      <c r="D83" s="70">
        <v>7.4060499999999996</v>
      </c>
      <c r="E83" s="90">
        <f t="shared" si="13"/>
        <v>1.5023</v>
      </c>
      <c r="F83" s="94">
        <f t="shared" si="15"/>
        <v>1.1567000000000007</v>
      </c>
      <c r="G83" s="95">
        <f t="shared" si="14"/>
        <v>1.1135289044944729</v>
      </c>
      <c r="H83" s="96">
        <f t="shared" si="16"/>
        <v>3.4653357297092096</v>
      </c>
      <c r="I83" s="46"/>
      <c r="J83" s="46"/>
      <c r="K83" s="73">
        <f t="shared" si="3"/>
        <v>2.1667704294521917</v>
      </c>
      <c r="L83" s="74">
        <f t="shared" si="3"/>
        <v>0</v>
      </c>
      <c r="M83" s="75">
        <f t="shared" si="4"/>
        <v>9.4745501666907662E-133</v>
      </c>
      <c r="N83" s="76">
        <f t="shared" si="4"/>
        <v>0</v>
      </c>
      <c r="O83" s="76">
        <f t="shared" si="4"/>
        <v>6.4734057725565214E-56</v>
      </c>
      <c r="P83" s="77">
        <f t="shared" si="4"/>
        <v>4.7635726063401514E-35</v>
      </c>
      <c r="Q83" s="47"/>
      <c r="R83" s="84">
        <f t="shared" si="5"/>
        <v>3.2969323981516041E-132</v>
      </c>
      <c r="S83" s="85">
        <f t="shared" si="5"/>
        <v>0</v>
      </c>
      <c r="T83" s="85">
        <f t="shared" si="5"/>
        <v>2.0368797883045011E-55</v>
      </c>
      <c r="U83" s="86">
        <f t="shared" si="5"/>
        <v>1.7214772423878993E-34</v>
      </c>
      <c r="V83" s="85"/>
      <c r="W83" s="84">
        <f t="shared" si="1"/>
        <v>1.7214772423878993E-34</v>
      </c>
      <c r="X83" s="86">
        <f t="shared" si="6"/>
        <v>-1.7214772423878993E-34</v>
      </c>
      <c r="AD83" s="81">
        <f t="shared" si="7"/>
        <v>2.1262613188638815</v>
      </c>
      <c r="AE83" s="46">
        <f t="shared" si="8"/>
        <v>2.1667704294521917</v>
      </c>
      <c r="AF83" s="46"/>
      <c r="AG83" s="46">
        <f t="shared" si="2"/>
        <v>4.0509110588310193E-2</v>
      </c>
      <c r="AH83" s="87">
        <f t="shared" si="9"/>
        <v>0.37044179214402212</v>
      </c>
      <c r="AI83" s="88">
        <f t="shared" si="10"/>
        <v>9.9397845816479244E-2</v>
      </c>
      <c r="AJ83" s="88">
        <f t="shared" si="11"/>
        <v>0.28523859953576725</v>
      </c>
      <c r="AK83" s="89">
        <f t="shared" si="12"/>
        <v>0.29883945957850638</v>
      </c>
    </row>
    <row r="84" spans="1:37" ht="15" x14ac:dyDescent="0.25">
      <c r="A84" s="40">
        <v>12.9876</v>
      </c>
      <c r="B84" s="40">
        <v>13.6076</v>
      </c>
      <c r="C84" s="40">
        <v>14.257300000000001</v>
      </c>
      <c r="D84" s="70">
        <v>13.403600000000001</v>
      </c>
      <c r="E84" s="90">
        <f t="shared" si="13"/>
        <v>8.9083499999999987</v>
      </c>
      <c r="F84" s="94">
        <f t="shared" si="15"/>
        <v>1.2697000000000003</v>
      </c>
      <c r="G84" s="95">
        <f t="shared" si="14"/>
        <v>1.154037288059661</v>
      </c>
      <c r="H84" s="96">
        <f t="shared" si="16"/>
        <v>2.4557182366685182</v>
      </c>
      <c r="I84" s="46"/>
      <c r="J84" s="46"/>
      <c r="K84" s="73">
        <f t="shared" si="3"/>
        <v>2.2072788166067867</v>
      </c>
      <c r="L84" s="74">
        <f t="shared" si="3"/>
        <v>0</v>
      </c>
      <c r="M84" s="75">
        <f t="shared" si="4"/>
        <v>3.6722520171819706E-143</v>
      </c>
      <c r="N84" s="76">
        <f t="shared" si="4"/>
        <v>0</v>
      </c>
      <c r="O84" s="76">
        <f t="shared" si="4"/>
        <v>6.0739469071540874E-64</v>
      </c>
      <c r="P84" s="77">
        <f t="shared" si="4"/>
        <v>4.4271958879015461E-42</v>
      </c>
      <c r="Q84" s="47"/>
      <c r="R84" s="84">
        <f t="shared" si="5"/>
        <v>1.2778618970417637E-142</v>
      </c>
      <c r="S84" s="85">
        <f t="shared" si="5"/>
        <v>0</v>
      </c>
      <c r="T84" s="85">
        <f t="shared" si="5"/>
        <v>1.9111886578880103E-63</v>
      </c>
      <c r="U84" s="86">
        <f t="shared" si="5"/>
        <v>1.5999161970307935E-41</v>
      </c>
      <c r="V84" s="85"/>
      <c r="W84" s="84">
        <f t="shared" si="1"/>
        <v>1.5999161970307935E-41</v>
      </c>
      <c r="X84" s="86">
        <f t="shared" si="6"/>
        <v>-1.5999161970307935E-41</v>
      </c>
      <c r="AD84" s="81">
        <f t="shared" si="7"/>
        <v>2.1667704294521917</v>
      </c>
      <c r="AE84" s="46">
        <f t="shared" si="8"/>
        <v>2.2072788166067867</v>
      </c>
      <c r="AF84" s="46"/>
      <c r="AG84" s="46">
        <f t="shared" si="2"/>
        <v>4.0508387154595038E-2</v>
      </c>
      <c r="AH84" s="87">
        <f t="shared" si="9"/>
        <v>0.37044179214402212</v>
      </c>
      <c r="AI84" s="88">
        <f t="shared" si="10"/>
        <v>9.9397845816479244E-2</v>
      </c>
      <c r="AJ84" s="88">
        <f t="shared" si="11"/>
        <v>0.28523859953576725</v>
      </c>
      <c r="AK84" s="89">
        <f t="shared" si="12"/>
        <v>0.29883945957850638</v>
      </c>
    </row>
    <row r="85" spans="1:37" ht="15" x14ac:dyDescent="0.25">
      <c r="A85" s="40">
        <v>14.257300000000001</v>
      </c>
      <c r="B85" s="40">
        <v>14.938000000000001</v>
      </c>
      <c r="C85" s="40">
        <v>15.651199999999999</v>
      </c>
      <c r="D85" s="70">
        <v>9.4978800000000003</v>
      </c>
      <c r="E85" s="90">
        <f t="shared" si="13"/>
        <v>22.31195</v>
      </c>
      <c r="F85" s="94">
        <f t="shared" si="15"/>
        <v>1.3938999999999986</v>
      </c>
      <c r="G85" s="95">
        <f t="shared" si="14"/>
        <v>1.1945476411411884</v>
      </c>
      <c r="H85" s="96">
        <f t="shared" si="16"/>
        <v>0.81516855412697875</v>
      </c>
      <c r="I85" s="46"/>
      <c r="J85" s="46"/>
      <c r="K85" s="73">
        <f t="shared" si="3"/>
        <v>2.2477892042772956</v>
      </c>
      <c r="L85" s="74">
        <f t="shared" si="3"/>
        <v>0</v>
      </c>
      <c r="M85" s="75">
        <f t="shared" si="4"/>
        <v>5.723399419593653E-154</v>
      </c>
      <c r="N85" s="76">
        <f t="shared" si="4"/>
        <v>0</v>
      </c>
      <c r="O85" s="76">
        <f t="shared" si="4"/>
        <v>1.6236229404086169E-72</v>
      </c>
      <c r="P85" s="77">
        <f t="shared" si="4"/>
        <v>9.1015963855892882E-50</v>
      </c>
      <c r="Q85" s="47"/>
      <c r="R85" s="84">
        <f t="shared" si="5"/>
        <v>1.9916155006872608E-153</v>
      </c>
      <c r="S85" s="85">
        <f t="shared" si="5"/>
        <v>0</v>
      </c>
      <c r="T85" s="85">
        <f t="shared" si="5"/>
        <v>5.1087864214632153E-72</v>
      </c>
      <c r="U85" s="86">
        <f t="shared" si="5"/>
        <v>3.2891680975615014E-49</v>
      </c>
      <c r="V85" s="85"/>
      <c r="W85" s="84">
        <f t="shared" si="1"/>
        <v>3.2891680975615014E-49</v>
      </c>
      <c r="X85" s="86">
        <f t="shared" si="6"/>
        <v>-3.2891680975615014E-49</v>
      </c>
      <c r="AD85" s="81">
        <f t="shared" si="7"/>
        <v>2.2072788166067867</v>
      </c>
      <c r="AE85" s="46">
        <f t="shared" si="8"/>
        <v>2.2477892042772956</v>
      </c>
      <c r="AF85" s="46"/>
      <c r="AG85" s="46">
        <f t="shared" si="2"/>
        <v>4.0510387670508852E-2</v>
      </c>
      <c r="AH85" s="87">
        <f t="shared" si="9"/>
        <v>0.37044179214402212</v>
      </c>
      <c r="AI85" s="88">
        <f t="shared" si="10"/>
        <v>9.9397845816479244E-2</v>
      </c>
      <c r="AJ85" s="88">
        <f t="shared" si="11"/>
        <v>0.28523859953576725</v>
      </c>
      <c r="AK85" s="89">
        <f t="shared" si="12"/>
        <v>0.29883945957850638</v>
      </c>
    </row>
    <row r="86" spans="1:37" ht="15" x14ac:dyDescent="0.25">
      <c r="A86" s="40">
        <v>15.651199999999999</v>
      </c>
      <c r="B86" s="40">
        <v>16.398399999999999</v>
      </c>
      <c r="C86" s="40">
        <v>17.1813</v>
      </c>
      <c r="D86" s="70">
        <v>3.1529400000000001</v>
      </c>
      <c r="E86" s="90">
        <f t="shared" si="13"/>
        <v>31.809829999999998</v>
      </c>
      <c r="F86" s="94">
        <f t="shared" si="15"/>
        <v>1.5301000000000009</v>
      </c>
      <c r="G86" s="95">
        <f t="shared" si="14"/>
        <v>1.23505602104742</v>
      </c>
      <c r="H86" s="96">
        <f t="shared" si="16"/>
        <v>0</v>
      </c>
      <c r="I86" s="46"/>
      <c r="J86" s="46"/>
      <c r="K86" s="73">
        <f t="shared" si="3"/>
        <v>2.2882984219543334</v>
      </c>
      <c r="L86" s="74">
        <f t="shared" si="3"/>
        <v>0</v>
      </c>
      <c r="M86" s="75">
        <f t="shared" si="4"/>
        <v>3.5938256293829427E-165</v>
      </c>
      <c r="N86" s="76">
        <f t="shared" si="4"/>
        <v>0</v>
      </c>
      <c r="O86" s="76">
        <f t="shared" si="4"/>
        <v>1.2383106060958684E-81</v>
      </c>
      <c r="P86" s="77">
        <f t="shared" ref="P86:P105" si="17">EXP(-1*(($K86-P$8)/(0.6005615*P$9))^2)</f>
        <v>4.144582323735169E-58</v>
      </c>
      <c r="Q86" s="47"/>
      <c r="R86" s="84">
        <f t="shared" si="5"/>
        <v>1.2505712611534607E-164</v>
      </c>
      <c r="S86" s="85">
        <f t="shared" si="5"/>
        <v>0</v>
      </c>
      <c r="T86" s="85">
        <f t="shared" si="5"/>
        <v>3.8963876726109371E-81</v>
      </c>
      <c r="U86" s="86">
        <f t="shared" ref="U86:U105" si="18">P$15*P86</f>
        <v>1.4977842764518948E-57</v>
      </c>
      <c r="V86" s="85"/>
      <c r="W86" s="84">
        <f t="shared" ref="W86:W105" si="19">SUM(R86:V86)</f>
        <v>1.4977842764518948E-57</v>
      </c>
      <c r="X86" s="86">
        <f t="shared" si="6"/>
        <v>-1.4977842764518948E-57</v>
      </c>
      <c r="AD86" s="81">
        <f t="shared" si="7"/>
        <v>2.2477892042772956</v>
      </c>
      <c r="AE86" s="46">
        <f t="shared" si="8"/>
        <v>2.2882984219543334</v>
      </c>
      <c r="AF86" s="46"/>
      <c r="AG86" s="46">
        <f t="shared" ref="AG86:AG105" si="20">AE86-AD86</f>
        <v>4.0509217677037856E-2</v>
      </c>
      <c r="AH86" s="87">
        <f t="shared" si="9"/>
        <v>0.37044179214402212</v>
      </c>
      <c r="AI86" s="88">
        <f t="shared" si="10"/>
        <v>9.9397845816479244E-2</v>
      </c>
      <c r="AJ86" s="88">
        <f t="shared" si="11"/>
        <v>0.28523859953576725</v>
      </c>
      <c r="AK86" s="89">
        <f t="shared" si="12"/>
        <v>0.29883945957850638</v>
      </c>
    </row>
    <row r="87" spans="1:37" ht="15" x14ac:dyDescent="0.25">
      <c r="A87" s="40">
        <v>17.1813</v>
      </c>
      <c r="B87" s="40">
        <v>18.0016</v>
      </c>
      <c r="C87" s="40">
        <v>18.861000000000001</v>
      </c>
      <c r="D87" s="70">
        <v>0</v>
      </c>
      <c r="E87" s="90">
        <f t="shared" si="13"/>
        <v>34.962769999999999</v>
      </c>
      <c r="F87" s="94">
        <f t="shared" si="15"/>
        <v>1.6797000000000004</v>
      </c>
      <c r="G87" s="95">
        <f t="shared" si="14"/>
        <v>1.2755647150698499</v>
      </c>
      <c r="H87" s="96">
        <f t="shared" si="16"/>
        <v>0</v>
      </c>
      <c r="I87" s="46"/>
      <c r="J87" s="46"/>
      <c r="K87" s="73">
        <f t="shared" ref="K87:L105" si="21">G113</f>
        <v>2.3288075701620898</v>
      </c>
      <c r="L87" s="74">
        <f t="shared" si="21"/>
        <v>0</v>
      </c>
      <c r="M87" s="75">
        <f t="shared" ref="M87:O105" si="22">EXP(-1*(($K87-M$8)/(0.6005615*M$9))^2)</f>
        <v>9.0856315677465177E-177</v>
      </c>
      <c r="N87" s="76">
        <f t="shared" si="22"/>
        <v>0</v>
      </c>
      <c r="O87" s="76">
        <f t="shared" si="22"/>
        <v>2.6932802114902711E-91</v>
      </c>
      <c r="P87" s="77">
        <f t="shared" si="17"/>
        <v>4.1785130896586202E-67</v>
      </c>
      <c r="Q87" s="47"/>
      <c r="R87" s="84">
        <f t="shared" ref="R87:T105" si="23">M$15*M87</f>
        <v>3.161597389465817E-176</v>
      </c>
      <c r="S87" s="85">
        <f t="shared" si="23"/>
        <v>0</v>
      </c>
      <c r="T87" s="85">
        <f t="shared" si="23"/>
        <v>8.4745004712696713E-91</v>
      </c>
      <c r="U87" s="86">
        <f t="shared" si="18"/>
        <v>1.5100463003950733E-66</v>
      </c>
      <c r="V87" s="85"/>
      <c r="W87" s="84">
        <f t="shared" si="19"/>
        <v>1.5100463003950733E-66</v>
      </c>
      <c r="X87" s="86">
        <f t="shared" ref="X87:X105" si="24">L87-W87</f>
        <v>-1.5100463003950733E-66</v>
      </c>
      <c r="AD87" s="81">
        <f t="shared" ref="AD87:AD105" si="25">LOG10(A113)</f>
        <v>2.2882984219543334</v>
      </c>
      <c r="AE87" s="46">
        <f t="shared" ref="AE87:AE105" si="26">LOG10(C113)</f>
        <v>2.3288075701620898</v>
      </c>
      <c r="AF87" s="46"/>
      <c r="AG87" s="46">
        <f t="shared" si="20"/>
        <v>4.0509148207756418E-2</v>
      </c>
      <c r="AH87" s="87">
        <f t="shared" si="9"/>
        <v>0.37044179214402212</v>
      </c>
      <c r="AI87" s="88">
        <f t="shared" si="10"/>
        <v>9.9397845816479244E-2</v>
      </c>
      <c r="AJ87" s="88">
        <f t="shared" si="11"/>
        <v>0.28523859953576725</v>
      </c>
      <c r="AK87" s="89">
        <f t="shared" si="12"/>
        <v>0.29883945957850638</v>
      </c>
    </row>
    <row r="88" spans="1:37" ht="15" x14ac:dyDescent="0.25">
      <c r="A88" s="40">
        <v>18.861000000000001</v>
      </c>
      <c r="B88" s="40">
        <v>19.761500000000002</v>
      </c>
      <c r="C88" s="40">
        <v>20.704999999999998</v>
      </c>
      <c r="D88" s="70">
        <v>0</v>
      </c>
      <c r="E88" s="90">
        <f t="shared" si="13"/>
        <v>34.962769999999999</v>
      </c>
      <c r="F88" s="94">
        <f t="shared" si="15"/>
        <v>1.8439999999999976</v>
      </c>
      <c r="G88" s="95">
        <f t="shared" si="14"/>
        <v>1.3160752348383968</v>
      </c>
      <c r="H88" s="96">
        <f t="shared" si="16"/>
        <v>0</v>
      </c>
      <c r="I88" s="46"/>
      <c r="J88" s="46"/>
      <c r="K88" s="73">
        <f t="shared" si="21"/>
        <v>2.3693160676513836</v>
      </c>
      <c r="L88" s="74">
        <f t="shared" si="21"/>
        <v>0</v>
      </c>
      <c r="M88" s="75">
        <f t="shared" si="22"/>
        <v>9.2517812590206331E-189</v>
      </c>
      <c r="N88" s="76">
        <f t="shared" si="22"/>
        <v>0</v>
      </c>
      <c r="O88" s="76">
        <f t="shared" si="22"/>
        <v>1.6710682844299035E-101</v>
      </c>
      <c r="P88" s="77">
        <f t="shared" si="17"/>
        <v>9.3301174665288161E-77</v>
      </c>
      <c r="Q88" s="47"/>
      <c r="R88" s="84">
        <f t="shared" si="23"/>
        <v>3.21941378079491E-188</v>
      </c>
      <c r="S88" s="85">
        <f t="shared" si="23"/>
        <v>0</v>
      </c>
      <c r="T88" s="85">
        <f t="shared" si="23"/>
        <v>5.2580748573833177E-101</v>
      </c>
      <c r="U88" s="86">
        <f t="shared" si="18"/>
        <v>3.3717518792634297E-76</v>
      </c>
      <c r="V88" s="85"/>
      <c r="W88" s="84">
        <f t="shared" si="19"/>
        <v>3.3717518792634297E-76</v>
      </c>
      <c r="X88" s="86">
        <f t="shared" si="24"/>
        <v>-3.3717518792634297E-76</v>
      </c>
      <c r="AD88" s="81">
        <f t="shared" si="25"/>
        <v>2.3288075701620898</v>
      </c>
      <c r="AE88" s="46">
        <f t="shared" si="26"/>
        <v>2.3693160676513836</v>
      </c>
      <c r="AF88" s="46"/>
      <c r="AG88" s="46">
        <f t="shared" si="20"/>
        <v>4.0508497489293749E-2</v>
      </c>
      <c r="AH88" s="87">
        <f t="shared" ref="AH88:AH105" si="27">AH87+(R88*AG88)</f>
        <v>0.37044179214402212</v>
      </c>
      <c r="AI88" s="88">
        <f t="shared" ref="AI88:AI105" si="28">AI87+(S88*AG87)</f>
        <v>9.9397845816479244E-2</v>
      </c>
      <c r="AJ88" s="88">
        <f t="shared" ref="AJ88:AJ105" si="29">AJ87+(T88*AG88)</f>
        <v>0.28523859953576725</v>
      </c>
      <c r="AK88" s="89">
        <f t="shared" ref="AK88:AK105" si="30">AK87+(U88*AG88)</f>
        <v>0.29883945957850638</v>
      </c>
    </row>
    <row r="89" spans="1:37" ht="15" x14ac:dyDescent="0.25">
      <c r="A89" s="40">
        <v>20.704999999999998</v>
      </c>
      <c r="B89" s="40">
        <v>21.6935</v>
      </c>
      <c r="C89" s="40">
        <v>22.729199999999999</v>
      </c>
      <c r="D89" s="70">
        <v>0</v>
      </c>
      <c r="E89" s="90">
        <f t="shared" ref="E89:E137" si="31">E88+D88</f>
        <v>34.962769999999999</v>
      </c>
      <c r="F89" s="94">
        <f t="shared" si="15"/>
        <v>2.0242000000000004</v>
      </c>
      <c r="G89" s="95">
        <f t="shared" si="14"/>
        <v>1.3565841501244518</v>
      </c>
      <c r="H89" s="96">
        <f t="shared" si="16"/>
        <v>0</v>
      </c>
      <c r="I89" s="46"/>
      <c r="J89" s="46"/>
      <c r="K89" s="73">
        <f t="shared" si="21"/>
        <v>2.4098249587077403</v>
      </c>
      <c r="L89" s="74">
        <f t="shared" si="21"/>
        <v>0</v>
      </c>
      <c r="M89" s="75">
        <f t="shared" si="22"/>
        <v>3.7919475100158354E-201</v>
      </c>
      <c r="N89" s="76">
        <f t="shared" si="22"/>
        <v>0</v>
      </c>
      <c r="O89" s="76">
        <f t="shared" si="22"/>
        <v>2.9560352791488786E-112</v>
      </c>
      <c r="P89" s="77">
        <f t="shared" si="17"/>
        <v>4.6114153283649307E-87</v>
      </c>
      <c r="Q89" s="47"/>
      <c r="R89" s="84">
        <f t="shared" si="23"/>
        <v>1.3195132621507971E-200</v>
      </c>
      <c r="S89" s="85">
        <f t="shared" si="23"/>
        <v>0</v>
      </c>
      <c r="T89" s="85">
        <f t="shared" si="23"/>
        <v>9.301268490134391E-112</v>
      </c>
      <c r="U89" s="86">
        <f t="shared" si="18"/>
        <v>1.6664900903185879E-86</v>
      </c>
      <c r="V89" s="85"/>
      <c r="W89" s="84">
        <f t="shared" si="19"/>
        <v>1.6664900903185879E-86</v>
      </c>
      <c r="X89" s="86">
        <f t="shared" si="24"/>
        <v>-1.6664900903185879E-86</v>
      </c>
      <c r="AD89" s="81">
        <f t="shared" si="25"/>
        <v>2.3693160676513836</v>
      </c>
      <c r="AE89" s="46">
        <f t="shared" si="26"/>
        <v>2.4098249587077403</v>
      </c>
      <c r="AF89" s="46"/>
      <c r="AG89" s="46">
        <f t="shared" si="20"/>
        <v>4.0508891056356688E-2</v>
      </c>
      <c r="AH89" s="87">
        <f t="shared" si="27"/>
        <v>0.37044179214402212</v>
      </c>
      <c r="AI89" s="88">
        <f t="shared" si="28"/>
        <v>9.9397845816479244E-2</v>
      </c>
      <c r="AJ89" s="88">
        <f t="shared" si="29"/>
        <v>0.28523859953576725</v>
      </c>
      <c r="AK89" s="89">
        <f t="shared" si="30"/>
        <v>0.29883945957850638</v>
      </c>
    </row>
    <row r="90" spans="1:37" ht="15" x14ac:dyDescent="0.25">
      <c r="A90" s="40">
        <v>22.729199999999999</v>
      </c>
      <c r="B90" s="40">
        <v>23.814299999999999</v>
      </c>
      <c r="C90" s="40">
        <v>24.9513</v>
      </c>
      <c r="D90" s="70">
        <v>0</v>
      </c>
      <c r="E90" s="90">
        <f t="shared" si="31"/>
        <v>34.962769999999999</v>
      </c>
      <c r="F90" s="94">
        <f t="shared" si="15"/>
        <v>2.2221000000000011</v>
      </c>
      <c r="G90" s="95">
        <f t="shared" si="14"/>
        <v>1.3970931779401068</v>
      </c>
      <c r="H90" s="96">
        <f t="shared" si="16"/>
        <v>0</v>
      </c>
      <c r="I90" s="46"/>
      <c r="J90" s="46"/>
      <c r="K90" s="73">
        <f t="shared" si="21"/>
        <v>2.4503353426332111</v>
      </c>
      <c r="L90" s="74">
        <f t="shared" si="21"/>
        <v>0</v>
      </c>
      <c r="M90" s="75">
        <f t="shared" si="22"/>
        <v>6.2503198797688299E-214</v>
      </c>
      <c r="N90" s="76">
        <f t="shared" si="22"/>
        <v>0</v>
      </c>
      <c r="O90" s="76">
        <f t="shared" si="22"/>
        <v>1.489696980829201E-123</v>
      </c>
      <c r="P90" s="77">
        <f t="shared" si="17"/>
        <v>5.0412441195562822E-98</v>
      </c>
      <c r="Q90" s="47"/>
      <c r="R90" s="84">
        <f t="shared" si="23"/>
        <v>2.174972082882367E-213</v>
      </c>
      <c r="S90" s="85">
        <f t="shared" si="23"/>
        <v>0</v>
      </c>
      <c r="T90" s="85">
        <f t="shared" si="23"/>
        <v>4.6873837011933484E-123</v>
      </c>
      <c r="U90" s="86">
        <f t="shared" si="18"/>
        <v>1.8218231865695356E-97</v>
      </c>
      <c r="V90" s="85"/>
      <c r="W90" s="84">
        <f t="shared" si="19"/>
        <v>1.8218231865695356E-97</v>
      </c>
      <c r="X90" s="86">
        <f t="shared" si="24"/>
        <v>-1.8218231865695356E-97</v>
      </c>
      <c r="AD90" s="81">
        <f t="shared" si="25"/>
        <v>2.4098249587077403</v>
      </c>
      <c r="AE90" s="46">
        <f t="shared" si="26"/>
        <v>2.4503353426332111</v>
      </c>
      <c r="AF90" s="46"/>
      <c r="AG90" s="46">
        <f t="shared" si="20"/>
        <v>4.0510383925470794E-2</v>
      </c>
      <c r="AH90" s="87">
        <f t="shared" si="27"/>
        <v>0.37044179214402212</v>
      </c>
      <c r="AI90" s="88">
        <f t="shared" si="28"/>
        <v>9.9397845816479244E-2</v>
      </c>
      <c r="AJ90" s="88">
        <f t="shared" si="29"/>
        <v>0.28523859953576725</v>
      </c>
      <c r="AK90" s="89">
        <f t="shared" si="30"/>
        <v>0.29883945957850638</v>
      </c>
    </row>
    <row r="91" spans="1:37" ht="15" x14ac:dyDescent="0.25">
      <c r="A91" s="40">
        <v>24.9513</v>
      </c>
      <c r="B91" s="40">
        <v>26.142499999999998</v>
      </c>
      <c r="C91" s="40">
        <v>27.390599999999999</v>
      </c>
      <c r="D91" s="70">
        <v>0</v>
      </c>
      <c r="E91" s="90">
        <f t="shared" si="31"/>
        <v>34.962769999999999</v>
      </c>
      <c r="F91" s="94">
        <f t="shared" si="15"/>
        <v>2.4392999999999994</v>
      </c>
      <c r="G91" s="95">
        <f t="shared" si="14"/>
        <v>1.4376015457200115</v>
      </c>
      <c r="H91" s="96">
        <f t="shared" si="16"/>
        <v>0</v>
      </c>
      <c r="I91" s="46"/>
      <c r="J91" s="46"/>
      <c r="K91" s="73">
        <f t="shared" si="21"/>
        <v>2.4908444353925017</v>
      </c>
      <c r="L91" s="74">
        <f t="shared" si="21"/>
        <v>0</v>
      </c>
      <c r="M91" s="75">
        <f t="shared" si="22"/>
        <v>4.1516495152538616E-227</v>
      </c>
      <c r="N91" s="76">
        <f t="shared" si="22"/>
        <v>0</v>
      </c>
      <c r="O91" s="76">
        <f t="shared" si="22"/>
        <v>2.1425527243467039E-135</v>
      </c>
      <c r="P91" s="77">
        <f t="shared" si="17"/>
        <v>1.221085273289367E-109</v>
      </c>
      <c r="Q91" s="47"/>
      <c r="R91" s="84">
        <f t="shared" si="23"/>
        <v>1.4446815470703923E-226</v>
      </c>
      <c r="S91" s="85">
        <f t="shared" si="23"/>
        <v>0</v>
      </c>
      <c r="T91" s="85">
        <f t="shared" si="23"/>
        <v>6.7416171532146022E-135</v>
      </c>
      <c r="U91" s="86">
        <f t="shared" si="18"/>
        <v>4.4128024965650161E-109</v>
      </c>
      <c r="V91" s="85"/>
      <c r="W91" s="84">
        <f t="shared" si="19"/>
        <v>4.4128024965650161E-109</v>
      </c>
      <c r="X91" s="86">
        <f t="shared" si="24"/>
        <v>-4.4128024965650161E-109</v>
      </c>
      <c r="AD91" s="81">
        <f t="shared" si="25"/>
        <v>2.4503353426332111</v>
      </c>
      <c r="AE91" s="46">
        <f t="shared" si="26"/>
        <v>2.4908444353925017</v>
      </c>
      <c r="AF91" s="46"/>
      <c r="AG91" s="46">
        <f t="shared" si="20"/>
        <v>4.0509092759290599E-2</v>
      </c>
      <c r="AH91" s="87">
        <f t="shared" si="27"/>
        <v>0.37044179214402212</v>
      </c>
      <c r="AI91" s="88">
        <f t="shared" si="28"/>
        <v>9.9397845816479244E-2</v>
      </c>
      <c r="AJ91" s="88">
        <f t="shared" si="29"/>
        <v>0.28523859953576725</v>
      </c>
      <c r="AK91" s="89">
        <f t="shared" si="30"/>
        <v>0.29883945957850638</v>
      </c>
    </row>
    <row r="92" spans="1:37" ht="15" x14ac:dyDescent="0.25">
      <c r="A92" s="40">
        <v>27.390599999999999</v>
      </c>
      <c r="B92" s="40">
        <v>28.6983</v>
      </c>
      <c r="C92" s="40">
        <v>30.0685</v>
      </c>
      <c r="D92" s="70">
        <v>0</v>
      </c>
      <c r="E92" s="90">
        <f t="shared" si="31"/>
        <v>34.962769999999999</v>
      </c>
      <c r="F92" s="94">
        <f t="shared" si="15"/>
        <v>2.6779000000000011</v>
      </c>
      <c r="G92" s="95">
        <f t="shared" si="14"/>
        <v>1.478111763385801</v>
      </c>
      <c r="H92" s="96">
        <f t="shared" si="16"/>
        <v>1.280879824605357</v>
      </c>
      <c r="I92" s="46"/>
      <c r="J92" s="46"/>
      <c r="K92" s="73">
        <f t="shared" si="21"/>
        <v>2.5313537200005602</v>
      </c>
      <c r="L92" s="74">
        <f t="shared" si="21"/>
        <v>0</v>
      </c>
      <c r="M92" s="75">
        <f t="shared" si="22"/>
        <v>1.1100723615655419E-240</v>
      </c>
      <c r="N92" s="76">
        <f t="shared" si="22"/>
        <v>0</v>
      </c>
      <c r="O92" s="76">
        <f t="shared" si="22"/>
        <v>8.7861578275302391E-148</v>
      </c>
      <c r="P92" s="77">
        <f t="shared" si="17"/>
        <v>6.5472728920200712E-122</v>
      </c>
      <c r="Q92" s="47"/>
      <c r="R92" s="84">
        <f t="shared" si="23"/>
        <v>3.8628045329316033E-240</v>
      </c>
      <c r="S92" s="85">
        <f t="shared" si="23"/>
        <v>0</v>
      </c>
      <c r="T92" s="85">
        <f t="shared" si="23"/>
        <v>2.7645953188381674E-147</v>
      </c>
      <c r="U92" s="86">
        <f t="shared" si="18"/>
        <v>2.3660773572159833E-121</v>
      </c>
      <c r="V92" s="85"/>
      <c r="W92" s="84">
        <f t="shared" si="19"/>
        <v>2.3660773572159833E-121</v>
      </c>
      <c r="X92" s="86">
        <f t="shared" si="24"/>
        <v>-2.3660773572159833E-121</v>
      </c>
      <c r="AD92" s="81">
        <f t="shared" si="25"/>
        <v>2.4908444353925017</v>
      </c>
      <c r="AE92" s="46">
        <f t="shared" si="26"/>
        <v>2.5313537200005602</v>
      </c>
      <c r="AF92" s="46"/>
      <c r="AG92" s="46">
        <f t="shared" si="20"/>
        <v>4.0509284608058582E-2</v>
      </c>
      <c r="AH92" s="87">
        <f t="shared" si="27"/>
        <v>0.37044179214402212</v>
      </c>
      <c r="AI92" s="88">
        <f t="shared" si="28"/>
        <v>9.9397845816479244E-2</v>
      </c>
      <c r="AJ92" s="88">
        <f t="shared" si="29"/>
        <v>0.28523859953576725</v>
      </c>
      <c r="AK92" s="89">
        <f t="shared" si="30"/>
        <v>0.29883945957850638</v>
      </c>
    </row>
    <row r="93" spans="1:37" ht="15" x14ac:dyDescent="0.25">
      <c r="A93" s="40">
        <v>30.0685</v>
      </c>
      <c r="B93" s="40">
        <v>31.504000000000001</v>
      </c>
      <c r="C93" s="40">
        <v>33.008099999999999</v>
      </c>
      <c r="D93" s="70">
        <v>4.9542200000000003</v>
      </c>
      <c r="E93" s="90">
        <f t="shared" si="31"/>
        <v>34.962769999999999</v>
      </c>
      <c r="F93" s="94">
        <f t="shared" si="15"/>
        <v>2.9395999999999987</v>
      </c>
      <c r="G93" s="95">
        <f t="shared" si="14"/>
        <v>1.5186205263520043</v>
      </c>
      <c r="H93" s="96">
        <f t="shared" si="16"/>
        <v>1.6393699224632767</v>
      </c>
      <c r="I93" s="46"/>
      <c r="J93" s="46"/>
      <c r="K93" s="73">
        <f t="shared" si="21"/>
        <v>2.5718624959651888</v>
      </c>
      <c r="L93" s="74">
        <f t="shared" si="21"/>
        <v>0</v>
      </c>
      <c r="M93" s="75">
        <f t="shared" si="22"/>
        <v>1.1954554701942062E-254</v>
      </c>
      <c r="N93" s="76">
        <f t="shared" si="22"/>
        <v>0</v>
      </c>
      <c r="O93" s="76">
        <f t="shared" si="22"/>
        <v>1.0278292597041327E-160</v>
      </c>
      <c r="P93" s="77">
        <f t="shared" si="17"/>
        <v>7.775009783367631E-135</v>
      </c>
      <c r="Q93" s="47"/>
      <c r="R93" s="84">
        <f t="shared" si="23"/>
        <v>4.159918730587557E-254</v>
      </c>
      <c r="S93" s="85">
        <f t="shared" si="23"/>
        <v>0</v>
      </c>
      <c r="T93" s="85">
        <f t="shared" si="23"/>
        <v>3.2341007477004196E-160</v>
      </c>
      <c r="U93" s="86">
        <f t="shared" si="18"/>
        <v>2.8097613928664246E-134</v>
      </c>
      <c r="V93" s="85"/>
      <c r="W93" s="84">
        <f t="shared" si="19"/>
        <v>2.8097613928664246E-134</v>
      </c>
      <c r="X93" s="86">
        <f t="shared" si="24"/>
        <v>-2.8097613928664246E-134</v>
      </c>
      <c r="AD93" s="81">
        <f t="shared" si="25"/>
        <v>2.5313537200005602</v>
      </c>
      <c r="AE93" s="46">
        <f t="shared" si="26"/>
        <v>2.5718624959651888</v>
      </c>
      <c r="AF93" s="46"/>
      <c r="AG93" s="46">
        <f t="shared" si="20"/>
        <v>4.0508775964628541E-2</v>
      </c>
      <c r="AH93" s="87">
        <f t="shared" si="27"/>
        <v>0.37044179214402212</v>
      </c>
      <c r="AI93" s="88">
        <f t="shared" si="28"/>
        <v>9.9397845816479244E-2</v>
      </c>
      <c r="AJ93" s="88">
        <f t="shared" si="29"/>
        <v>0.28523859953576725</v>
      </c>
      <c r="AK93" s="89">
        <f t="shared" si="30"/>
        <v>0.29883945957850638</v>
      </c>
    </row>
    <row r="94" spans="1:37" ht="15" x14ac:dyDescent="0.25">
      <c r="A94" s="40">
        <v>33.008099999999999</v>
      </c>
      <c r="B94" s="40">
        <v>34.584000000000003</v>
      </c>
      <c r="C94" s="40">
        <v>36.235199999999999</v>
      </c>
      <c r="D94" s="70">
        <v>6.3405800000000001</v>
      </c>
      <c r="E94" s="90">
        <f t="shared" si="31"/>
        <v>39.916989999999998</v>
      </c>
      <c r="F94" s="94">
        <f t="shared" si="15"/>
        <v>3.2271000000000001</v>
      </c>
      <c r="G94" s="95">
        <f t="shared" si="14"/>
        <v>1.5591306627470711</v>
      </c>
      <c r="H94" s="96">
        <f t="shared" si="16"/>
        <v>2.1717126279487462</v>
      </c>
      <c r="I94" s="46"/>
      <c r="J94" s="46"/>
      <c r="K94" s="73">
        <f t="shared" si="21"/>
        <v>2.6123716109930539</v>
      </c>
      <c r="L94" s="74">
        <f t="shared" si="21"/>
        <v>0</v>
      </c>
      <c r="M94" s="75">
        <f t="shared" si="22"/>
        <v>5.1817589731001756E-269</v>
      </c>
      <c r="N94" s="76">
        <f t="shared" si="22"/>
        <v>0</v>
      </c>
      <c r="O94" s="76">
        <f t="shared" si="22"/>
        <v>3.4279166234980306E-174</v>
      </c>
      <c r="P94" s="77">
        <f t="shared" si="17"/>
        <v>2.0436246248073876E-148</v>
      </c>
      <c r="Q94" s="47"/>
      <c r="R94" s="84">
        <f t="shared" si="23"/>
        <v>1.8031366911632234E-268</v>
      </c>
      <c r="S94" s="85">
        <f t="shared" si="23"/>
        <v>0</v>
      </c>
      <c r="T94" s="85">
        <f t="shared" si="23"/>
        <v>1.078605965965682E-173</v>
      </c>
      <c r="U94" s="86">
        <f t="shared" si="18"/>
        <v>7.3853252050929564E-148</v>
      </c>
      <c r="V94" s="85"/>
      <c r="W94" s="84">
        <f t="shared" si="19"/>
        <v>7.3853252050929564E-148</v>
      </c>
      <c r="X94" s="86">
        <f t="shared" si="24"/>
        <v>-7.3853252050929564E-148</v>
      </c>
      <c r="AD94" s="81">
        <f t="shared" si="25"/>
        <v>2.5718624959651888</v>
      </c>
      <c r="AE94" s="46">
        <f t="shared" si="26"/>
        <v>2.6123716109930539</v>
      </c>
      <c r="AF94" s="46"/>
      <c r="AG94" s="46">
        <f t="shared" si="20"/>
        <v>4.0509115027865139E-2</v>
      </c>
      <c r="AH94" s="87">
        <f t="shared" si="27"/>
        <v>0.37044179214402212</v>
      </c>
      <c r="AI94" s="88">
        <f t="shared" si="28"/>
        <v>9.9397845816479244E-2</v>
      </c>
      <c r="AJ94" s="88">
        <f t="shared" si="29"/>
        <v>0.28523859953576725</v>
      </c>
      <c r="AK94" s="89">
        <f t="shared" si="30"/>
        <v>0.29883945957850638</v>
      </c>
    </row>
    <row r="95" spans="1:37" ht="15" x14ac:dyDescent="0.25">
      <c r="A95" s="40">
        <v>36.235199999999999</v>
      </c>
      <c r="B95" s="40">
        <v>37.965200000000003</v>
      </c>
      <c r="C95" s="40">
        <v>39.777700000000003</v>
      </c>
      <c r="D95" s="70">
        <v>8.3997899999999994</v>
      </c>
      <c r="E95" s="90">
        <f t="shared" si="31"/>
        <v>46.257570000000001</v>
      </c>
      <c r="F95" s="94">
        <f t="shared" si="15"/>
        <v>3.542500000000004</v>
      </c>
      <c r="G95" s="95">
        <f t="shared" si="14"/>
        <v>1.5996396680245648</v>
      </c>
      <c r="H95" s="96">
        <f t="shared" si="16"/>
        <v>3.0489058743306683</v>
      </c>
      <c r="I95" s="46"/>
      <c r="J95" s="46"/>
      <c r="K95" s="73">
        <f t="shared" si="21"/>
        <v>2.6528813586473108</v>
      </c>
      <c r="L95" s="74">
        <f t="shared" si="21"/>
        <v>0</v>
      </c>
      <c r="M95" s="75">
        <f t="shared" si="22"/>
        <v>9.0378348226470445E-284</v>
      </c>
      <c r="N95" s="76">
        <f t="shared" si="22"/>
        <v>0</v>
      </c>
      <c r="O95" s="76">
        <f t="shared" si="22"/>
        <v>3.2584386568256855E-188</v>
      </c>
      <c r="P95" s="77">
        <f t="shared" si="17"/>
        <v>1.188609004559623E-162</v>
      </c>
      <c r="Q95" s="47"/>
      <c r="R95" s="84">
        <f t="shared" si="23"/>
        <v>3.1449651869155943E-283</v>
      </c>
      <c r="S95" s="85">
        <f t="shared" si="23"/>
        <v>0</v>
      </c>
      <c r="T95" s="85">
        <f t="shared" si="23"/>
        <v>1.025279130447149E-187</v>
      </c>
      <c r="U95" s="86">
        <f t="shared" si="18"/>
        <v>4.2954385721409026E-162</v>
      </c>
      <c r="V95" s="85"/>
      <c r="W95" s="84">
        <f t="shared" si="19"/>
        <v>4.2954385721409026E-162</v>
      </c>
      <c r="X95" s="86">
        <f t="shared" si="24"/>
        <v>-4.2954385721409026E-162</v>
      </c>
      <c r="AD95" s="81">
        <f t="shared" si="25"/>
        <v>2.6123716109930539</v>
      </c>
      <c r="AE95" s="46">
        <f t="shared" si="26"/>
        <v>2.6528813586473108</v>
      </c>
      <c r="AF95" s="46"/>
      <c r="AG95" s="46">
        <f t="shared" si="20"/>
        <v>4.0509747654256856E-2</v>
      </c>
      <c r="AH95" s="87">
        <f t="shared" si="27"/>
        <v>0.37044179214402212</v>
      </c>
      <c r="AI95" s="88">
        <f t="shared" si="28"/>
        <v>9.9397845816479244E-2</v>
      </c>
      <c r="AJ95" s="88">
        <f t="shared" si="29"/>
        <v>0.28523859953576725</v>
      </c>
      <c r="AK95" s="89">
        <f t="shared" si="30"/>
        <v>0.29883945957850638</v>
      </c>
    </row>
    <row r="96" spans="1:37" ht="15" x14ac:dyDescent="0.25">
      <c r="A96" s="40">
        <v>39.777700000000003</v>
      </c>
      <c r="B96" s="40">
        <v>41.6768</v>
      </c>
      <c r="C96" s="40">
        <v>43.666499999999999</v>
      </c>
      <c r="D96" s="70">
        <v>11.792299999999999</v>
      </c>
      <c r="E96" s="90">
        <f t="shared" si="31"/>
        <v>54.657359999999997</v>
      </c>
      <c r="F96" s="94">
        <f t="shared" si="15"/>
        <v>3.8887999999999963</v>
      </c>
      <c r="G96" s="95">
        <f t="shared" si="14"/>
        <v>1.640148383320412</v>
      </c>
      <c r="H96" s="96">
        <f t="shared" si="16"/>
        <v>1.2083831196125403</v>
      </c>
      <c r="I96" s="46"/>
      <c r="J96" s="46"/>
      <c r="K96" s="73">
        <f t="shared" si="21"/>
        <v>2.693390108235592</v>
      </c>
      <c r="L96" s="74">
        <f t="shared" si="21"/>
        <v>0</v>
      </c>
      <c r="M96" s="75">
        <f t="shared" si="22"/>
        <v>6.3517649032821955E-299</v>
      </c>
      <c r="N96" s="76">
        <f t="shared" si="22"/>
        <v>0</v>
      </c>
      <c r="O96" s="76">
        <f t="shared" si="22"/>
        <v>8.8395609587389637E-203</v>
      </c>
      <c r="P96" s="77">
        <f t="shared" si="17"/>
        <v>1.5317803953011427E-177</v>
      </c>
      <c r="Q96" s="47"/>
      <c r="R96" s="84">
        <f t="shared" si="23"/>
        <v>2.210272691224524E-298</v>
      </c>
      <c r="S96" s="85">
        <f t="shared" si="23"/>
        <v>0</v>
      </c>
      <c r="T96" s="85">
        <f t="shared" si="23"/>
        <v>2.7813988010256073E-202</v>
      </c>
      <c r="U96" s="86">
        <f t="shared" si="18"/>
        <v>5.5356038602984675E-177</v>
      </c>
      <c r="V96" s="85"/>
      <c r="W96" s="84">
        <f t="shared" si="19"/>
        <v>5.5356038602984675E-177</v>
      </c>
      <c r="X96" s="86">
        <f t="shared" si="24"/>
        <v>-5.5356038602984675E-177</v>
      </c>
      <c r="AD96" s="81">
        <f t="shared" si="25"/>
        <v>2.6528813586473108</v>
      </c>
      <c r="AE96" s="46">
        <f t="shared" si="26"/>
        <v>2.693390108235592</v>
      </c>
      <c r="AF96" s="46"/>
      <c r="AG96" s="46">
        <f t="shared" si="20"/>
        <v>4.0508749588281212E-2</v>
      </c>
      <c r="AH96" s="87">
        <f t="shared" si="27"/>
        <v>0.37044179214402212</v>
      </c>
      <c r="AI96" s="88">
        <f t="shared" si="28"/>
        <v>9.9397845816479244E-2</v>
      </c>
      <c r="AJ96" s="88">
        <f t="shared" si="29"/>
        <v>0.28523859953576725</v>
      </c>
      <c r="AK96" s="89">
        <f t="shared" si="30"/>
        <v>0.29883945957850638</v>
      </c>
    </row>
    <row r="97" spans="1:37" ht="15" x14ac:dyDescent="0.25">
      <c r="A97" s="40">
        <v>43.666499999999999</v>
      </c>
      <c r="B97" s="40">
        <v>45.751300000000001</v>
      </c>
      <c r="C97" s="40">
        <v>47.935600000000001</v>
      </c>
      <c r="D97" s="70">
        <v>4.6736500000000003</v>
      </c>
      <c r="E97" s="90">
        <f t="shared" si="31"/>
        <v>66.449659999999994</v>
      </c>
      <c r="F97" s="94">
        <f t="shared" si="15"/>
        <v>4.2691000000000017</v>
      </c>
      <c r="G97" s="95">
        <f t="shared" si="14"/>
        <v>1.6806581677156143</v>
      </c>
      <c r="H97" s="96">
        <f t="shared" si="16"/>
        <v>0.53271298794037958</v>
      </c>
      <c r="I97" s="46"/>
      <c r="J97" s="46"/>
      <c r="K97" s="73">
        <f t="shared" si="21"/>
        <v>2.733899916285718</v>
      </c>
      <c r="L97" s="74">
        <f t="shared" si="21"/>
        <v>0</v>
      </c>
      <c r="M97" s="75">
        <f t="shared" si="22"/>
        <v>0</v>
      </c>
      <c r="N97" s="76">
        <f t="shared" si="22"/>
        <v>0</v>
      </c>
      <c r="O97" s="76">
        <f t="shared" si="22"/>
        <v>6.8320802642564599E-218</v>
      </c>
      <c r="P97" s="77">
        <f t="shared" si="17"/>
        <v>4.3663265735909434E-193</v>
      </c>
      <c r="Q97" s="47"/>
      <c r="R97" s="84">
        <f t="shared" si="23"/>
        <v>0</v>
      </c>
      <c r="S97" s="85">
        <f t="shared" si="23"/>
        <v>0</v>
      </c>
      <c r="T97" s="85">
        <f t="shared" si="23"/>
        <v>2.149737972758381E-217</v>
      </c>
      <c r="U97" s="86">
        <f t="shared" si="18"/>
        <v>1.5779190222200239E-192</v>
      </c>
      <c r="V97" s="85"/>
      <c r="W97" s="84">
        <f t="shared" si="19"/>
        <v>1.5779190222200239E-192</v>
      </c>
      <c r="X97" s="86">
        <f t="shared" si="24"/>
        <v>-1.5779190222200239E-192</v>
      </c>
      <c r="AD97" s="81">
        <f t="shared" si="25"/>
        <v>2.693390108235592</v>
      </c>
      <c r="AE97" s="46">
        <f t="shared" si="26"/>
        <v>2.733899916285718</v>
      </c>
      <c r="AF97" s="46"/>
      <c r="AG97" s="46">
        <f t="shared" si="20"/>
        <v>4.050980805012605E-2</v>
      </c>
      <c r="AH97" s="87">
        <f t="shared" si="27"/>
        <v>0.37044179214402212</v>
      </c>
      <c r="AI97" s="88">
        <f t="shared" si="28"/>
        <v>9.9397845816479244E-2</v>
      </c>
      <c r="AJ97" s="88">
        <f t="shared" si="29"/>
        <v>0.28523859953576725</v>
      </c>
      <c r="AK97" s="89">
        <f t="shared" si="30"/>
        <v>0.29883945957850638</v>
      </c>
    </row>
    <row r="98" spans="1:37" ht="15" x14ac:dyDescent="0.25">
      <c r="A98" s="40">
        <v>47.935600000000001</v>
      </c>
      <c r="B98" s="40">
        <v>50.224200000000003</v>
      </c>
      <c r="C98" s="40">
        <v>52.622</v>
      </c>
      <c r="D98" s="70">
        <v>2.0604200000000001</v>
      </c>
      <c r="E98" s="90">
        <f t="shared" si="31"/>
        <v>71.123309999999989</v>
      </c>
      <c r="F98" s="94">
        <f t="shared" si="15"/>
        <v>4.686399999999999</v>
      </c>
      <c r="G98" s="95">
        <f t="shared" si="14"/>
        <v>1.7211673502578066</v>
      </c>
      <c r="H98" s="96">
        <f t="shared" si="16"/>
        <v>2.3235041118763049</v>
      </c>
      <c r="I98" s="46"/>
      <c r="J98" s="46"/>
      <c r="K98" s="73">
        <f t="shared" si="21"/>
        <v>2.7744089261006746</v>
      </c>
      <c r="L98" s="74">
        <f t="shared" si="21"/>
        <v>0</v>
      </c>
      <c r="M98" s="75">
        <f t="shared" si="22"/>
        <v>0</v>
      </c>
      <c r="N98" s="76">
        <f t="shared" si="22"/>
        <v>0</v>
      </c>
      <c r="O98" s="76">
        <f t="shared" si="22"/>
        <v>1.5068281321960494E-233</v>
      </c>
      <c r="P98" s="77">
        <f t="shared" si="17"/>
        <v>2.7574288341897261E-209</v>
      </c>
      <c r="Q98" s="47"/>
      <c r="R98" s="84">
        <f t="shared" si="23"/>
        <v>0</v>
      </c>
      <c r="S98" s="85">
        <f t="shared" si="23"/>
        <v>0</v>
      </c>
      <c r="T98" s="85">
        <f t="shared" si="23"/>
        <v>4.7412874686930618E-233</v>
      </c>
      <c r="U98" s="86">
        <f t="shared" si="18"/>
        <v>9.9648968911356859E-209</v>
      </c>
      <c r="V98" s="85"/>
      <c r="W98" s="84">
        <f t="shared" si="19"/>
        <v>9.9648968911356859E-209</v>
      </c>
      <c r="X98" s="86">
        <f t="shared" si="24"/>
        <v>-9.9648968911356859E-209</v>
      </c>
      <c r="AD98" s="81">
        <f t="shared" si="25"/>
        <v>2.733899916285718</v>
      </c>
      <c r="AE98" s="46">
        <f t="shared" si="26"/>
        <v>2.7744089261006746</v>
      </c>
      <c r="AF98" s="46"/>
      <c r="AG98" s="46">
        <f t="shared" si="20"/>
        <v>4.0509009814956531E-2</v>
      </c>
      <c r="AH98" s="87">
        <f t="shared" si="27"/>
        <v>0.37044179214402212</v>
      </c>
      <c r="AI98" s="88">
        <f t="shared" si="28"/>
        <v>9.9397845816479244E-2</v>
      </c>
      <c r="AJ98" s="88">
        <f t="shared" si="29"/>
        <v>0.28523859953576725</v>
      </c>
      <c r="AK98" s="89">
        <f t="shared" si="30"/>
        <v>0.29883945957850638</v>
      </c>
    </row>
    <row r="99" spans="1:37" ht="15" x14ac:dyDescent="0.25">
      <c r="A99" s="40">
        <v>52.622</v>
      </c>
      <c r="B99" s="40">
        <v>55.134300000000003</v>
      </c>
      <c r="C99" s="40">
        <v>57.766599999999997</v>
      </c>
      <c r="D99" s="70">
        <v>8.9866899999999994</v>
      </c>
      <c r="E99" s="90">
        <f t="shared" si="31"/>
        <v>73.183729999999983</v>
      </c>
      <c r="F99" s="94">
        <f t="shared" si="15"/>
        <v>5.144599999999997</v>
      </c>
      <c r="G99" s="95">
        <f t="shared" si="14"/>
        <v>1.7616768067885622</v>
      </c>
      <c r="H99" s="96">
        <f t="shared" si="16"/>
        <v>3.4680829076242667</v>
      </c>
      <c r="I99" s="46"/>
      <c r="J99" s="46"/>
      <c r="K99" s="73">
        <f t="shared" si="21"/>
        <v>2.8149185018486924</v>
      </c>
      <c r="L99" s="74">
        <f t="shared" si="21"/>
        <v>0</v>
      </c>
      <c r="M99" s="75">
        <f t="shared" si="22"/>
        <v>0</v>
      </c>
      <c r="N99" s="76">
        <f t="shared" si="22"/>
        <v>0</v>
      </c>
      <c r="O99" s="76">
        <f t="shared" si="22"/>
        <v>9.4719723002390167E-250</v>
      </c>
      <c r="P99" s="77">
        <f t="shared" si="17"/>
        <v>3.8531942150854429E-226</v>
      </c>
      <c r="Q99" s="47"/>
      <c r="R99" s="84">
        <f t="shared" si="23"/>
        <v>0</v>
      </c>
      <c r="S99" s="85">
        <f t="shared" si="23"/>
        <v>0</v>
      </c>
      <c r="T99" s="85">
        <f t="shared" si="23"/>
        <v>2.9803892435615881E-249</v>
      </c>
      <c r="U99" s="86">
        <f t="shared" si="18"/>
        <v>1.3924813789847039E-225</v>
      </c>
      <c r="V99" s="85"/>
      <c r="W99" s="84">
        <f t="shared" si="19"/>
        <v>1.3924813789847039E-225</v>
      </c>
      <c r="X99" s="86">
        <f t="shared" si="24"/>
        <v>-1.3924813789847039E-225</v>
      </c>
      <c r="AD99" s="81">
        <f t="shared" si="25"/>
        <v>2.7744089261006746</v>
      </c>
      <c r="AE99" s="46">
        <f t="shared" si="26"/>
        <v>2.8149185018486924</v>
      </c>
      <c r="AF99" s="46"/>
      <c r="AG99" s="46">
        <f t="shared" si="20"/>
        <v>4.0509575748017834E-2</v>
      </c>
      <c r="AH99" s="87">
        <f t="shared" si="27"/>
        <v>0.37044179214402212</v>
      </c>
      <c r="AI99" s="88">
        <f t="shared" si="28"/>
        <v>9.9397845816479244E-2</v>
      </c>
      <c r="AJ99" s="88">
        <f t="shared" si="29"/>
        <v>0.28523859953576725</v>
      </c>
      <c r="AK99" s="89">
        <f t="shared" si="30"/>
        <v>0.29883945957850638</v>
      </c>
    </row>
    <row r="100" spans="1:37" ht="15" x14ac:dyDescent="0.25">
      <c r="A100" s="40">
        <v>57.766599999999997</v>
      </c>
      <c r="B100" s="40">
        <v>60.524500000000003</v>
      </c>
      <c r="C100" s="40">
        <v>63.414099999999998</v>
      </c>
      <c r="D100" s="70">
        <v>13.4137</v>
      </c>
      <c r="E100" s="90">
        <f t="shared" si="31"/>
        <v>82.170419999999979</v>
      </c>
      <c r="F100" s="94">
        <f t="shared" si="15"/>
        <v>5.6475000000000009</v>
      </c>
      <c r="G100" s="95">
        <f t="shared" si="14"/>
        <v>1.8021858331398479</v>
      </c>
      <c r="H100" s="96">
        <f t="shared" si="16"/>
        <v>1.1417380617855879</v>
      </c>
      <c r="I100" s="46"/>
      <c r="J100" s="46"/>
      <c r="K100" s="73">
        <f t="shared" si="21"/>
        <v>2.8554276837387338</v>
      </c>
      <c r="L100" s="74">
        <f t="shared" si="21"/>
        <v>0</v>
      </c>
      <c r="M100" s="75">
        <f t="shared" si="22"/>
        <v>0</v>
      </c>
      <c r="N100" s="76">
        <f t="shared" si="22"/>
        <v>0</v>
      </c>
      <c r="O100" s="76">
        <f t="shared" si="22"/>
        <v>1.6984917845870164E-266</v>
      </c>
      <c r="P100" s="77">
        <f t="shared" si="17"/>
        <v>1.1925075586837444E-243</v>
      </c>
      <c r="Q100" s="47"/>
      <c r="R100" s="84">
        <f t="shared" si="23"/>
        <v>0</v>
      </c>
      <c r="S100" s="85">
        <f t="shared" si="23"/>
        <v>0</v>
      </c>
      <c r="T100" s="85">
        <f t="shared" si="23"/>
        <v>5.3443638606640879E-266</v>
      </c>
      <c r="U100" s="86">
        <f t="shared" si="18"/>
        <v>4.30952730922441E-243</v>
      </c>
      <c r="V100" s="85"/>
      <c r="W100" s="84">
        <f t="shared" si="19"/>
        <v>4.30952730922441E-243</v>
      </c>
      <c r="X100" s="86">
        <f t="shared" si="24"/>
        <v>-4.30952730922441E-243</v>
      </c>
      <c r="AD100" s="81">
        <f t="shared" si="25"/>
        <v>2.8149185018486924</v>
      </c>
      <c r="AE100" s="46">
        <f t="shared" si="26"/>
        <v>2.8554276837387338</v>
      </c>
      <c r="AF100" s="46"/>
      <c r="AG100" s="46">
        <f t="shared" si="20"/>
        <v>4.0509181890041379E-2</v>
      </c>
      <c r="AH100" s="87">
        <f t="shared" si="27"/>
        <v>0.37044179214402212</v>
      </c>
      <c r="AI100" s="88">
        <f t="shared" si="28"/>
        <v>9.9397845816479244E-2</v>
      </c>
      <c r="AJ100" s="88">
        <f t="shared" si="29"/>
        <v>0.28523859953576725</v>
      </c>
      <c r="AK100" s="89">
        <f t="shared" si="30"/>
        <v>0.29883945957850638</v>
      </c>
    </row>
    <row r="101" spans="1:37" ht="15" x14ac:dyDescent="0.25">
      <c r="A101" s="40">
        <v>63.414099999999998</v>
      </c>
      <c r="B101" s="40">
        <v>66.441699999999997</v>
      </c>
      <c r="C101" s="40">
        <v>69.613799999999998</v>
      </c>
      <c r="D101" s="70">
        <v>4.4159199999999998</v>
      </c>
      <c r="E101" s="90">
        <f t="shared" si="31"/>
        <v>95.584119999999984</v>
      </c>
      <c r="F101" s="94">
        <f t="shared" si="15"/>
        <v>6.1997</v>
      </c>
      <c r="G101" s="95">
        <f t="shared" si="14"/>
        <v>1.8426953411877032</v>
      </c>
      <c r="H101" s="96">
        <f t="shared" si="16"/>
        <v>0</v>
      </c>
      <c r="I101" s="46"/>
      <c r="J101" s="46"/>
      <c r="K101" s="73">
        <f t="shared" si="21"/>
        <v>2.8959372059287132</v>
      </c>
      <c r="L101" s="74">
        <f t="shared" si="21"/>
        <v>0</v>
      </c>
      <c r="M101" s="75">
        <f t="shared" si="22"/>
        <v>0</v>
      </c>
      <c r="N101" s="76">
        <f t="shared" si="22"/>
        <v>0</v>
      </c>
      <c r="O101" s="76">
        <f t="shared" si="22"/>
        <v>8.6822121868080761E-284</v>
      </c>
      <c r="P101" s="77">
        <f t="shared" si="17"/>
        <v>8.1678735856446201E-262</v>
      </c>
      <c r="Q101" s="47"/>
      <c r="R101" s="84">
        <f t="shared" si="23"/>
        <v>0</v>
      </c>
      <c r="S101" s="85">
        <f t="shared" si="23"/>
        <v>0</v>
      </c>
      <c r="T101" s="85">
        <f t="shared" si="23"/>
        <v>2.7318884590941163E-283</v>
      </c>
      <c r="U101" s="86">
        <f t="shared" si="18"/>
        <v>2.9517359466031881E-261</v>
      </c>
      <c r="V101" s="85"/>
      <c r="W101" s="84">
        <f t="shared" si="19"/>
        <v>2.9517359466031881E-261</v>
      </c>
      <c r="X101" s="86">
        <f t="shared" si="24"/>
        <v>-2.9517359466031881E-261</v>
      </c>
      <c r="AD101" s="81">
        <f t="shared" si="25"/>
        <v>2.8554276837387338</v>
      </c>
      <c r="AE101" s="46">
        <f t="shared" si="26"/>
        <v>2.8959372059287132</v>
      </c>
      <c r="AF101" s="46"/>
      <c r="AG101" s="46">
        <f t="shared" si="20"/>
        <v>4.0509522189979386E-2</v>
      </c>
      <c r="AH101" s="87">
        <f t="shared" si="27"/>
        <v>0.37044179214402212</v>
      </c>
      <c r="AI101" s="88">
        <f t="shared" si="28"/>
        <v>9.9397845816479244E-2</v>
      </c>
      <c r="AJ101" s="88">
        <f t="shared" si="29"/>
        <v>0.28523859953576725</v>
      </c>
      <c r="AK101" s="89">
        <f t="shared" si="30"/>
        <v>0.29883945957850638</v>
      </c>
    </row>
    <row r="102" spans="1:37" ht="15" x14ac:dyDescent="0.25">
      <c r="A102" s="40">
        <v>69.613799999999998</v>
      </c>
      <c r="B102" s="40">
        <v>72.937399999999997</v>
      </c>
      <c r="C102" s="40">
        <v>76.419600000000003</v>
      </c>
      <c r="D102" s="70">
        <v>0</v>
      </c>
      <c r="E102" s="90">
        <f t="shared" si="31"/>
        <v>100.00003999999998</v>
      </c>
      <c r="F102" s="94">
        <f t="shared" si="15"/>
        <v>6.805800000000005</v>
      </c>
      <c r="G102" s="95">
        <f t="shared" si="14"/>
        <v>1.8832047601484199</v>
      </c>
      <c r="H102" s="96">
        <f t="shared" si="16"/>
        <v>0</v>
      </c>
      <c r="I102" s="46"/>
      <c r="J102" s="46"/>
      <c r="K102" s="73">
        <f t="shared" si="21"/>
        <v>2.9364463813980088</v>
      </c>
      <c r="L102" s="74">
        <f t="shared" si="21"/>
        <v>0</v>
      </c>
      <c r="M102" s="75">
        <f t="shared" si="22"/>
        <v>0</v>
      </c>
      <c r="N102" s="76">
        <f t="shared" si="22"/>
        <v>0</v>
      </c>
      <c r="O102" s="76">
        <f t="shared" si="22"/>
        <v>1.2660027158764632E-301</v>
      </c>
      <c r="P102" s="77">
        <f t="shared" si="17"/>
        <v>1.2390040172829429E-280</v>
      </c>
      <c r="Q102" s="47"/>
      <c r="R102" s="84">
        <f t="shared" si="23"/>
        <v>0</v>
      </c>
      <c r="S102" s="85">
        <f t="shared" si="23"/>
        <v>0</v>
      </c>
      <c r="T102" s="85">
        <f t="shared" si="23"/>
        <v>3.9835218654754249E-301</v>
      </c>
      <c r="U102" s="86">
        <f t="shared" si="18"/>
        <v>4.4775579071492056E-280</v>
      </c>
      <c r="V102" s="85"/>
      <c r="W102" s="84">
        <f t="shared" si="19"/>
        <v>4.4775579071492056E-280</v>
      </c>
      <c r="X102" s="86">
        <f t="shared" si="24"/>
        <v>-4.4775579071492056E-280</v>
      </c>
      <c r="AD102" s="81">
        <f t="shared" si="25"/>
        <v>2.8959372059287132</v>
      </c>
      <c r="AE102" s="46">
        <f t="shared" si="26"/>
        <v>2.9364463813980088</v>
      </c>
      <c r="AF102" s="46"/>
      <c r="AG102" s="46">
        <f t="shared" si="20"/>
        <v>4.0509175469295666E-2</v>
      </c>
      <c r="AH102" s="87">
        <f t="shared" si="27"/>
        <v>0.37044179214402212</v>
      </c>
      <c r="AI102" s="88">
        <f t="shared" si="28"/>
        <v>9.9397845816479244E-2</v>
      </c>
      <c r="AJ102" s="88">
        <f t="shared" si="29"/>
        <v>0.28523859953576725</v>
      </c>
      <c r="AK102" s="89">
        <f t="shared" si="30"/>
        <v>0.29883945957850638</v>
      </c>
    </row>
    <row r="103" spans="1:37" ht="15" x14ac:dyDescent="0.25">
      <c r="A103" s="40">
        <v>76.419600000000003</v>
      </c>
      <c r="B103" s="40">
        <v>80.068100000000001</v>
      </c>
      <c r="C103" s="40">
        <v>83.890699999999995</v>
      </c>
      <c r="D103" s="70">
        <v>0</v>
      </c>
      <c r="E103" s="90">
        <f t="shared" si="31"/>
        <v>100.00003999999998</v>
      </c>
      <c r="F103" s="94">
        <f t="shared" si="15"/>
        <v>7.4710999999999927</v>
      </c>
      <c r="G103" s="95">
        <f t="shared" si="14"/>
        <v>1.9237138182476652</v>
      </c>
      <c r="H103" s="96">
        <f t="shared" si="16"/>
        <v>0</v>
      </c>
      <c r="I103" s="46"/>
      <c r="J103" s="46"/>
      <c r="K103" s="73">
        <f t="shared" si="21"/>
        <v>2.9769558258178885</v>
      </c>
      <c r="L103" s="74">
        <f t="shared" si="21"/>
        <v>0</v>
      </c>
      <c r="M103" s="75">
        <f t="shared" si="22"/>
        <v>0</v>
      </c>
      <c r="N103" s="76">
        <f t="shared" si="22"/>
        <v>0</v>
      </c>
      <c r="O103" s="76">
        <f t="shared" si="22"/>
        <v>0</v>
      </c>
      <c r="P103" s="77">
        <f t="shared" si="17"/>
        <v>4.1597586113761785E-300</v>
      </c>
      <c r="Q103" s="47"/>
      <c r="R103" s="84">
        <f t="shared" si="23"/>
        <v>0</v>
      </c>
      <c r="S103" s="85">
        <f t="shared" si="23"/>
        <v>0</v>
      </c>
      <c r="T103" s="85">
        <f t="shared" si="23"/>
        <v>0</v>
      </c>
      <c r="U103" s="86">
        <f t="shared" si="18"/>
        <v>1.5032687386312176E-299</v>
      </c>
      <c r="V103" s="85"/>
      <c r="W103" s="84">
        <f t="shared" si="19"/>
        <v>1.5032687386312176E-299</v>
      </c>
      <c r="X103" s="86">
        <f t="shared" si="24"/>
        <v>-1.5032687386312176E-299</v>
      </c>
      <c r="AD103" s="81">
        <f t="shared" si="25"/>
        <v>2.9364463813980088</v>
      </c>
      <c r="AE103" s="46">
        <f t="shared" si="26"/>
        <v>2.9769558258178885</v>
      </c>
      <c r="AF103" s="46"/>
      <c r="AG103" s="46">
        <f t="shared" si="20"/>
        <v>4.0509444419879692E-2</v>
      </c>
      <c r="AH103" s="87">
        <f t="shared" si="27"/>
        <v>0.37044179214402212</v>
      </c>
      <c r="AI103" s="88">
        <f t="shared" si="28"/>
        <v>9.9397845816479244E-2</v>
      </c>
      <c r="AJ103" s="88">
        <f t="shared" si="29"/>
        <v>0.28523859953576725</v>
      </c>
      <c r="AK103" s="89">
        <f t="shared" si="30"/>
        <v>0.29883945957850638</v>
      </c>
    </row>
    <row r="104" spans="1:37" ht="15" x14ac:dyDescent="0.25">
      <c r="A104" s="40">
        <v>83.890699999999995</v>
      </c>
      <c r="B104" s="40">
        <v>87.895899999999997</v>
      </c>
      <c r="C104" s="40">
        <v>92.092299999999994</v>
      </c>
      <c r="D104" s="70">
        <v>0</v>
      </c>
      <c r="E104" s="90">
        <f t="shared" si="31"/>
        <v>100.00003999999998</v>
      </c>
      <c r="F104" s="94">
        <f t="shared" si="15"/>
        <v>8.2015999999999991</v>
      </c>
      <c r="G104" s="95">
        <f t="shared" si="14"/>
        <v>1.964223319585465</v>
      </c>
      <c r="H104" s="96">
        <f t="shared" si="16"/>
        <v>0</v>
      </c>
      <c r="I104" s="46"/>
      <c r="J104" s="46"/>
      <c r="K104" s="73">
        <f t="shared" si="21"/>
        <v>3.0174632450213195</v>
      </c>
      <c r="L104" s="74">
        <f t="shared" si="21"/>
        <v>0</v>
      </c>
      <c r="M104" s="75">
        <f t="shared" si="22"/>
        <v>0</v>
      </c>
      <c r="N104" s="76">
        <f t="shared" si="22"/>
        <v>0</v>
      </c>
      <c r="O104" s="76">
        <f t="shared" si="22"/>
        <v>0</v>
      </c>
      <c r="P104" s="77">
        <f t="shared" si="17"/>
        <v>0</v>
      </c>
      <c r="Q104" s="47"/>
      <c r="R104" s="84">
        <f t="shared" si="23"/>
        <v>0</v>
      </c>
      <c r="S104" s="85">
        <f t="shared" si="23"/>
        <v>0</v>
      </c>
      <c r="T104" s="85">
        <f t="shared" si="23"/>
        <v>0</v>
      </c>
      <c r="U104" s="86">
        <f t="shared" si="18"/>
        <v>0</v>
      </c>
      <c r="V104" s="85"/>
      <c r="W104" s="84">
        <f t="shared" si="19"/>
        <v>0</v>
      </c>
      <c r="X104" s="86">
        <f t="shared" si="24"/>
        <v>0</v>
      </c>
      <c r="AD104" s="81">
        <f t="shared" si="25"/>
        <v>2.9769558258178885</v>
      </c>
      <c r="AE104" s="46">
        <f t="shared" si="26"/>
        <v>3.0174632450213195</v>
      </c>
      <c r="AF104" s="46"/>
      <c r="AG104" s="46">
        <f t="shared" si="20"/>
        <v>4.0507419203430928E-2</v>
      </c>
      <c r="AH104" s="87">
        <f t="shared" si="27"/>
        <v>0.37044179214402212</v>
      </c>
      <c r="AI104" s="88">
        <f t="shared" si="28"/>
        <v>9.9397845816479244E-2</v>
      </c>
      <c r="AJ104" s="88">
        <f t="shared" si="29"/>
        <v>0.28523859953576725</v>
      </c>
      <c r="AK104" s="89">
        <f t="shared" si="30"/>
        <v>0.29883945957850638</v>
      </c>
    </row>
    <row r="105" spans="1:37" ht="15" x14ac:dyDescent="0.25">
      <c r="A105" s="40">
        <v>92.092299999999994</v>
      </c>
      <c r="B105" s="40">
        <v>96.489199999999997</v>
      </c>
      <c r="C105" s="40">
        <v>101.096</v>
      </c>
      <c r="D105" s="70">
        <v>0</v>
      </c>
      <c r="E105" s="90">
        <f t="shared" si="31"/>
        <v>100.00003999999998</v>
      </c>
      <c r="F105" s="94">
        <f t="shared" si="15"/>
        <v>9.0037000000000091</v>
      </c>
      <c r="G105" s="95">
        <f t="shared" si="14"/>
        <v>2.0047339724822568</v>
      </c>
      <c r="H105" s="96">
        <f t="shared" si="16"/>
        <v>0</v>
      </c>
      <c r="I105" s="46"/>
      <c r="J105" s="46"/>
      <c r="K105" s="97">
        <f t="shared" si="21"/>
        <v>3.0579740319608084</v>
      </c>
      <c r="L105" s="98">
        <f t="shared" si="21"/>
        <v>0</v>
      </c>
      <c r="M105" s="75">
        <f t="shared" si="22"/>
        <v>0</v>
      </c>
      <c r="N105" s="76">
        <f t="shared" si="22"/>
        <v>0</v>
      </c>
      <c r="O105" s="76">
        <f t="shared" si="22"/>
        <v>0</v>
      </c>
      <c r="P105" s="77">
        <f t="shared" si="17"/>
        <v>0</v>
      </c>
      <c r="Q105" s="47"/>
      <c r="R105" s="99">
        <f t="shared" si="23"/>
        <v>0</v>
      </c>
      <c r="S105" s="100">
        <f t="shared" si="23"/>
        <v>0</v>
      </c>
      <c r="T105" s="100">
        <f t="shared" si="23"/>
        <v>0</v>
      </c>
      <c r="U105" s="101">
        <f t="shared" si="18"/>
        <v>0</v>
      </c>
      <c r="V105" s="100"/>
      <c r="W105" s="99">
        <f t="shared" si="19"/>
        <v>0</v>
      </c>
      <c r="X105" s="101">
        <f t="shared" si="24"/>
        <v>0</v>
      </c>
      <c r="AD105" s="140">
        <f t="shared" si="25"/>
        <v>3.0174632450213195</v>
      </c>
      <c r="AE105" s="139">
        <f t="shared" si="26"/>
        <v>3.0579740319608084</v>
      </c>
      <c r="AF105" s="102"/>
      <c r="AG105" s="102">
        <f t="shared" si="20"/>
        <v>4.0510786939488952E-2</v>
      </c>
      <c r="AH105" s="103">
        <f t="shared" si="27"/>
        <v>0.37044179214402212</v>
      </c>
      <c r="AI105" s="104">
        <f t="shared" si="28"/>
        <v>9.9397845816479244E-2</v>
      </c>
      <c r="AJ105" s="104">
        <f t="shared" si="29"/>
        <v>0.28523859953576725</v>
      </c>
      <c r="AK105" s="141">
        <f t="shared" si="30"/>
        <v>0.29883945957850638</v>
      </c>
    </row>
    <row r="106" spans="1:37" ht="15" x14ac:dyDescent="0.25">
      <c r="A106" s="40">
        <v>101.096</v>
      </c>
      <c r="B106" s="40">
        <v>105.922</v>
      </c>
      <c r="C106" s="40">
        <v>110.979</v>
      </c>
      <c r="D106" s="70">
        <v>0</v>
      </c>
      <c r="E106" s="90">
        <f t="shared" si="31"/>
        <v>100.00003999999998</v>
      </c>
      <c r="F106" s="94">
        <f t="shared" si="15"/>
        <v>9.8829999999999956</v>
      </c>
      <c r="G106" s="95">
        <f t="shared" si="14"/>
        <v>2.0452408071925232</v>
      </c>
      <c r="H106" s="96">
        <f t="shared" si="16"/>
        <v>0</v>
      </c>
      <c r="I106" s="46"/>
      <c r="J106" s="46"/>
      <c r="K106" s="105"/>
      <c r="L106" s="105"/>
      <c r="M106" s="47"/>
      <c r="N106" s="47"/>
      <c r="O106" s="47"/>
      <c r="P106" s="106"/>
      <c r="Q106" s="47"/>
      <c r="R106" s="47"/>
      <c r="S106" s="47"/>
      <c r="T106" s="47"/>
      <c r="U106" s="107"/>
      <c r="V106" s="85"/>
      <c r="W106" s="47"/>
      <c r="X106" s="108"/>
    </row>
    <row r="107" spans="1:37" ht="15" x14ac:dyDescent="0.25">
      <c r="A107" s="40">
        <v>110.979</v>
      </c>
      <c r="B107" s="40">
        <v>116.27800000000001</v>
      </c>
      <c r="C107" s="40">
        <v>121.82899999999999</v>
      </c>
      <c r="D107" s="70">
        <v>0</v>
      </c>
      <c r="E107" s="90">
        <f t="shared" si="31"/>
        <v>100.00003999999998</v>
      </c>
      <c r="F107" s="94">
        <f t="shared" si="15"/>
        <v>10.849999999999994</v>
      </c>
      <c r="G107" s="95">
        <f t="shared" si="14"/>
        <v>2.085750679436948</v>
      </c>
      <c r="H107" s="96">
        <f t="shared" si="16"/>
        <v>0</v>
      </c>
      <c r="I107" s="46"/>
      <c r="J107" s="46"/>
      <c r="K107" s="105"/>
      <c r="L107" s="105"/>
      <c r="M107" s="47"/>
      <c r="N107" s="47"/>
      <c r="O107" s="47"/>
      <c r="P107" s="106"/>
      <c r="Q107" s="47"/>
      <c r="R107" s="47"/>
      <c r="S107" s="47"/>
      <c r="T107" s="47"/>
      <c r="U107" s="107"/>
      <c r="V107" s="85"/>
      <c r="W107" s="47"/>
      <c r="X107" s="108"/>
    </row>
    <row r="108" spans="1:37" ht="15" x14ac:dyDescent="0.25">
      <c r="A108" s="40">
        <v>121.82899999999999</v>
      </c>
      <c r="B108" s="40">
        <v>127.646</v>
      </c>
      <c r="C108" s="40">
        <v>133.74</v>
      </c>
      <c r="D108" s="70">
        <v>0</v>
      </c>
      <c r="E108" s="90">
        <f t="shared" si="31"/>
        <v>100.00003999999998</v>
      </c>
      <c r="F108" s="94">
        <f t="shared" si="15"/>
        <v>11.911000000000016</v>
      </c>
      <c r="G108" s="95">
        <f t="shared" si="14"/>
        <v>2.1262613188638815</v>
      </c>
      <c r="H108" s="96">
        <f t="shared" si="16"/>
        <v>0</v>
      </c>
      <c r="I108" s="46"/>
      <c r="J108" s="46"/>
      <c r="K108" s="105"/>
      <c r="L108" s="105"/>
      <c r="M108" s="47"/>
      <c r="N108" s="47"/>
      <c r="O108" s="47"/>
      <c r="P108" s="106"/>
      <c r="Q108" s="47"/>
      <c r="R108" s="47"/>
      <c r="S108" s="47"/>
      <c r="T108" s="47"/>
      <c r="U108" s="107"/>
      <c r="V108" s="85"/>
      <c r="W108" s="47"/>
      <c r="X108" s="108"/>
    </row>
    <row r="109" spans="1:37" ht="15" x14ac:dyDescent="0.25">
      <c r="A109" s="40">
        <v>133.74</v>
      </c>
      <c r="B109" s="40">
        <v>140.125</v>
      </c>
      <c r="C109" s="40">
        <v>146.815</v>
      </c>
      <c r="D109" s="70">
        <v>0</v>
      </c>
      <c r="E109" s="90">
        <f t="shared" si="31"/>
        <v>100.00003999999998</v>
      </c>
      <c r="F109" s="94">
        <f t="shared" si="15"/>
        <v>13.074999999999989</v>
      </c>
      <c r="G109" s="95">
        <f t="shared" si="14"/>
        <v>2.1667704294521917</v>
      </c>
      <c r="H109" s="96">
        <f t="shared" si="16"/>
        <v>0</v>
      </c>
      <c r="I109" s="46"/>
      <c r="J109" s="46"/>
      <c r="K109" s="105"/>
      <c r="L109" s="105"/>
      <c r="M109" s="47"/>
      <c r="N109" s="47"/>
      <c r="O109" s="47"/>
      <c r="P109" s="106"/>
      <c r="Q109" s="47"/>
      <c r="R109" s="47"/>
      <c r="S109" s="47"/>
      <c r="T109" s="47"/>
      <c r="U109" s="107"/>
      <c r="V109" s="85"/>
      <c r="W109" s="47"/>
      <c r="X109" s="108"/>
    </row>
    <row r="110" spans="1:37" ht="15" x14ac:dyDescent="0.25">
      <c r="A110" s="40">
        <v>146.815</v>
      </c>
      <c r="B110" s="40">
        <v>153.82400000000001</v>
      </c>
      <c r="C110" s="40">
        <v>161.16800000000001</v>
      </c>
      <c r="D110" s="70">
        <v>0</v>
      </c>
      <c r="E110" s="90">
        <f t="shared" si="31"/>
        <v>100.00003999999998</v>
      </c>
      <c r="F110" s="94">
        <f t="shared" si="15"/>
        <v>14.353000000000009</v>
      </c>
      <c r="G110" s="95">
        <f t="shared" si="14"/>
        <v>2.2072788166067867</v>
      </c>
      <c r="H110" s="96">
        <f t="shared" si="16"/>
        <v>0</v>
      </c>
      <c r="I110" s="46"/>
      <c r="J110" s="46"/>
      <c r="K110" s="105"/>
      <c r="L110" s="105"/>
      <c r="M110" s="47"/>
      <c r="N110" s="47"/>
      <c r="O110" s="47"/>
      <c r="P110" s="106"/>
      <c r="Q110" s="47"/>
      <c r="R110" s="47"/>
      <c r="S110" s="47"/>
      <c r="T110" s="47"/>
      <c r="U110" s="107"/>
      <c r="V110" s="85"/>
      <c r="W110" s="47"/>
      <c r="X110" s="108"/>
    </row>
    <row r="111" spans="1:37" ht="15" x14ac:dyDescent="0.25">
      <c r="A111" s="40">
        <v>161.16800000000001</v>
      </c>
      <c r="B111" s="40">
        <v>168.863</v>
      </c>
      <c r="C111" s="40">
        <v>176.92500000000001</v>
      </c>
      <c r="D111" s="70">
        <v>0</v>
      </c>
      <c r="E111" s="90">
        <f t="shared" si="31"/>
        <v>100.00003999999998</v>
      </c>
      <c r="F111" s="94">
        <f t="shared" si="15"/>
        <v>15.757000000000005</v>
      </c>
      <c r="G111" s="95">
        <f t="shared" si="14"/>
        <v>2.2477892042772956</v>
      </c>
      <c r="H111" s="96">
        <f t="shared" si="16"/>
        <v>0</v>
      </c>
      <c r="I111" s="46"/>
      <c r="J111" s="46"/>
      <c r="K111" s="105"/>
      <c r="L111" s="105"/>
      <c r="M111" s="47"/>
      <c r="N111" s="47"/>
      <c r="O111" s="47"/>
      <c r="P111" s="106"/>
      <c r="Q111" s="47"/>
      <c r="R111" s="47"/>
      <c r="S111" s="47"/>
      <c r="T111" s="47"/>
      <c r="U111" s="107"/>
      <c r="V111" s="85"/>
      <c r="W111" s="47"/>
      <c r="X111" s="108"/>
    </row>
    <row r="112" spans="1:37" ht="15" x14ac:dyDescent="0.25">
      <c r="A112" s="40">
        <v>176.92500000000001</v>
      </c>
      <c r="B112" s="40">
        <v>185.37200000000001</v>
      </c>
      <c r="C112" s="40">
        <v>194.22200000000001</v>
      </c>
      <c r="D112" s="70">
        <v>0</v>
      </c>
      <c r="E112" s="90">
        <f t="shared" si="31"/>
        <v>100.00003999999998</v>
      </c>
      <c r="F112" s="94">
        <f t="shared" si="15"/>
        <v>17.296999999999997</v>
      </c>
      <c r="G112" s="95">
        <f t="shared" ref="G112:G131" si="32">LOG10(C112)</f>
        <v>2.2882984219543334</v>
      </c>
      <c r="H112" s="96">
        <f t="shared" si="16"/>
        <v>0</v>
      </c>
      <c r="I112" s="46"/>
      <c r="J112" s="46"/>
      <c r="K112" s="105"/>
      <c r="L112" s="105"/>
      <c r="M112" s="47"/>
      <c r="N112" s="47"/>
      <c r="O112" s="47"/>
      <c r="P112" s="106"/>
      <c r="Q112" s="47"/>
      <c r="R112" s="47"/>
      <c r="S112" s="47"/>
      <c r="T112" s="47"/>
      <c r="U112" s="107"/>
      <c r="V112" s="85"/>
      <c r="W112" s="47"/>
      <c r="X112" s="108"/>
    </row>
    <row r="113" spans="1:24" ht="15" x14ac:dyDescent="0.25">
      <c r="A113" s="40">
        <v>194.22200000000001</v>
      </c>
      <c r="B113" s="40">
        <v>203.495</v>
      </c>
      <c r="C113" s="40">
        <v>213.21</v>
      </c>
      <c r="D113" s="70">
        <v>0</v>
      </c>
      <c r="E113" s="90">
        <f t="shared" si="31"/>
        <v>100.00003999999998</v>
      </c>
      <c r="F113" s="94">
        <f t="shared" ref="F113:F131" si="33">C113-A113</f>
        <v>18.988</v>
      </c>
      <c r="G113" s="95">
        <f t="shared" si="32"/>
        <v>2.3288075701620898</v>
      </c>
      <c r="H113" s="96">
        <f t="shared" ref="H113:H131" si="34">((D114/100)/F113)*C113*LN(10)</f>
        <v>0</v>
      </c>
      <c r="I113" s="46"/>
      <c r="J113" s="46"/>
      <c r="K113" s="105"/>
      <c r="L113" s="105"/>
      <c r="M113" s="47"/>
      <c r="N113" s="47"/>
      <c r="O113" s="47"/>
      <c r="P113" s="106"/>
      <c r="Q113" s="47"/>
      <c r="R113" s="47"/>
      <c r="S113" s="47"/>
      <c r="T113" s="47"/>
      <c r="U113" s="107"/>
      <c r="V113" s="85"/>
      <c r="W113" s="47"/>
      <c r="X113" s="108"/>
    </row>
    <row r="114" spans="1:24" ht="15" x14ac:dyDescent="0.25">
      <c r="A114" s="40">
        <v>213.21</v>
      </c>
      <c r="B114" s="40">
        <v>223.38900000000001</v>
      </c>
      <c r="C114" s="40">
        <v>234.054</v>
      </c>
      <c r="D114" s="70">
        <v>0</v>
      </c>
      <c r="E114" s="90">
        <f t="shared" si="31"/>
        <v>100.00003999999998</v>
      </c>
      <c r="F114" s="94">
        <f t="shared" si="33"/>
        <v>20.843999999999994</v>
      </c>
      <c r="G114" s="95">
        <f t="shared" si="32"/>
        <v>2.3693160676513836</v>
      </c>
      <c r="H114" s="96">
        <f t="shared" si="34"/>
        <v>0</v>
      </c>
      <c r="I114" s="46"/>
      <c r="J114" s="46"/>
      <c r="K114" s="105"/>
      <c r="L114" s="105"/>
      <c r="M114" s="47"/>
      <c r="N114" s="47"/>
      <c r="O114" s="47"/>
      <c r="P114" s="106"/>
      <c r="Q114" s="47"/>
      <c r="R114" s="47"/>
      <c r="S114" s="47"/>
      <c r="T114" s="47"/>
      <c r="U114" s="107"/>
      <c r="V114" s="85"/>
      <c r="W114" s="47"/>
      <c r="X114" s="108"/>
    </row>
    <row r="115" spans="1:24" ht="15" x14ac:dyDescent="0.25">
      <c r="A115" s="40">
        <v>234.054</v>
      </c>
      <c r="B115" s="40">
        <v>245.22800000000001</v>
      </c>
      <c r="C115" s="40">
        <v>256.93599999999998</v>
      </c>
      <c r="D115" s="70">
        <v>0</v>
      </c>
      <c r="E115" s="90">
        <f t="shared" si="31"/>
        <v>100.00003999999998</v>
      </c>
      <c r="F115" s="94">
        <f t="shared" si="33"/>
        <v>22.881999999999977</v>
      </c>
      <c r="G115" s="95">
        <f t="shared" si="32"/>
        <v>2.4098249587077403</v>
      </c>
      <c r="H115" s="96">
        <f t="shared" si="34"/>
        <v>0</v>
      </c>
      <c r="I115" s="46"/>
      <c r="J115" s="46"/>
      <c r="K115" s="105"/>
      <c r="L115" s="105"/>
      <c r="M115" s="47"/>
      <c r="N115" s="47"/>
      <c r="O115" s="47"/>
      <c r="P115" s="106"/>
      <c r="Q115" s="47"/>
      <c r="R115" s="47"/>
      <c r="S115" s="47"/>
      <c r="T115" s="47"/>
      <c r="U115" s="107"/>
      <c r="V115" s="85"/>
      <c r="W115" s="47"/>
      <c r="X115" s="108"/>
    </row>
    <row r="116" spans="1:24" ht="15" x14ac:dyDescent="0.25">
      <c r="A116" s="40">
        <v>256.93599999999998</v>
      </c>
      <c r="B116" s="40">
        <v>269.20299999999997</v>
      </c>
      <c r="C116" s="40">
        <v>282.05599999999998</v>
      </c>
      <c r="D116" s="70">
        <v>0</v>
      </c>
      <c r="E116" s="90">
        <f t="shared" si="31"/>
        <v>100.00003999999998</v>
      </c>
      <c r="F116" s="94">
        <f t="shared" si="33"/>
        <v>25.120000000000005</v>
      </c>
      <c r="G116" s="95">
        <f t="shared" si="32"/>
        <v>2.4503353426332111</v>
      </c>
      <c r="H116" s="96">
        <f t="shared" si="34"/>
        <v>0</v>
      </c>
      <c r="I116" s="46"/>
      <c r="J116" s="46"/>
      <c r="K116" s="105"/>
      <c r="L116" s="105"/>
      <c r="M116" s="47"/>
      <c r="N116" s="47"/>
      <c r="O116" s="47"/>
      <c r="P116" s="106"/>
      <c r="Q116" s="47"/>
      <c r="R116" s="47"/>
      <c r="S116" s="47"/>
      <c r="T116" s="47"/>
      <c r="U116" s="107"/>
      <c r="V116" s="85"/>
      <c r="W116" s="47"/>
      <c r="X116" s="108"/>
    </row>
    <row r="117" spans="1:24" ht="15" x14ac:dyDescent="0.25">
      <c r="A117" s="40">
        <v>282.05599999999998</v>
      </c>
      <c r="B117" s="40">
        <v>295.52199999999999</v>
      </c>
      <c r="C117" s="40">
        <v>309.63099999999997</v>
      </c>
      <c r="D117" s="70">
        <v>0</v>
      </c>
      <c r="E117" s="90">
        <f t="shared" si="31"/>
        <v>100.00003999999998</v>
      </c>
      <c r="F117" s="94">
        <f t="shared" si="33"/>
        <v>27.574999999999989</v>
      </c>
      <c r="G117" s="95">
        <f t="shared" si="32"/>
        <v>2.4908444353925017</v>
      </c>
      <c r="H117" s="96">
        <f t="shared" si="34"/>
        <v>0</v>
      </c>
      <c r="I117" s="46"/>
      <c r="J117" s="46"/>
      <c r="K117" s="105"/>
      <c r="L117" s="105"/>
      <c r="M117" s="47"/>
      <c r="N117" s="47"/>
      <c r="O117" s="47"/>
      <c r="P117" s="106"/>
      <c r="Q117" s="47"/>
      <c r="R117" s="47"/>
      <c r="S117" s="47"/>
      <c r="T117" s="47"/>
      <c r="U117" s="107"/>
      <c r="V117" s="85"/>
      <c r="W117" s="47"/>
      <c r="X117" s="108"/>
    </row>
    <row r="118" spans="1:24" ht="15" x14ac:dyDescent="0.25">
      <c r="A118" s="40">
        <v>309.63099999999997</v>
      </c>
      <c r="B118" s="40">
        <v>324.41399999999999</v>
      </c>
      <c r="C118" s="40">
        <v>339.90199999999999</v>
      </c>
      <c r="D118" s="70">
        <v>0</v>
      </c>
      <c r="E118" s="90">
        <f t="shared" si="31"/>
        <v>100.00003999999998</v>
      </c>
      <c r="F118" s="94">
        <f t="shared" si="33"/>
        <v>30.271000000000015</v>
      </c>
      <c r="G118" s="95">
        <f t="shared" si="32"/>
        <v>2.5313537200005602</v>
      </c>
      <c r="H118" s="96">
        <f t="shared" si="34"/>
        <v>0</v>
      </c>
      <c r="I118" s="46"/>
      <c r="J118" s="46"/>
      <c r="K118" s="105"/>
      <c r="L118" s="105"/>
      <c r="M118" s="47"/>
      <c r="N118" s="47"/>
      <c r="O118" s="47"/>
      <c r="P118" s="106"/>
      <c r="Q118" s="47"/>
      <c r="R118" s="47"/>
      <c r="S118" s="47"/>
      <c r="T118" s="47"/>
      <c r="U118" s="107"/>
      <c r="V118" s="85"/>
      <c r="W118" s="47"/>
      <c r="X118" s="108"/>
    </row>
    <row r="119" spans="1:24" ht="15" x14ac:dyDescent="0.25">
      <c r="A119" s="40">
        <v>339.90199999999999</v>
      </c>
      <c r="B119" s="40">
        <v>356.13</v>
      </c>
      <c r="C119" s="40">
        <v>373.13200000000001</v>
      </c>
      <c r="D119" s="70">
        <v>0</v>
      </c>
      <c r="E119" s="90">
        <f t="shared" si="31"/>
        <v>100.00003999999998</v>
      </c>
      <c r="F119" s="94">
        <f t="shared" si="33"/>
        <v>33.230000000000018</v>
      </c>
      <c r="G119" s="95">
        <f t="shared" si="32"/>
        <v>2.5718624959651888</v>
      </c>
      <c r="H119" s="96">
        <f t="shared" si="34"/>
        <v>0</v>
      </c>
      <c r="I119" s="46"/>
      <c r="J119" s="46"/>
      <c r="K119" s="105"/>
      <c r="L119" s="105"/>
      <c r="M119" s="47"/>
      <c r="N119" s="47"/>
      <c r="O119" s="47"/>
      <c r="P119" s="106"/>
      <c r="Q119" s="47"/>
      <c r="R119" s="47"/>
      <c r="S119" s="47"/>
      <c r="T119" s="47"/>
      <c r="U119" s="107"/>
      <c r="V119" s="85"/>
      <c r="W119" s="47"/>
      <c r="X119" s="108"/>
    </row>
    <row r="120" spans="1:24" ht="15" x14ac:dyDescent="0.25">
      <c r="A120" s="40">
        <v>373.13200000000001</v>
      </c>
      <c r="B120" s="40">
        <v>390.94600000000003</v>
      </c>
      <c r="C120" s="40">
        <v>409.61099999999999</v>
      </c>
      <c r="D120" s="70">
        <v>0</v>
      </c>
      <c r="E120" s="90">
        <f t="shared" si="31"/>
        <v>100.00003999999998</v>
      </c>
      <c r="F120" s="94">
        <f t="shared" si="33"/>
        <v>36.478999999999985</v>
      </c>
      <c r="G120" s="95">
        <f t="shared" si="32"/>
        <v>2.6123716109930539</v>
      </c>
      <c r="H120" s="96">
        <f t="shared" si="34"/>
        <v>0</v>
      </c>
      <c r="I120" s="46"/>
      <c r="J120" s="46"/>
      <c r="K120" s="105"/>
      <c r="L120" s="105"/>
      <c r="M120" s="47"/>
      <c r="N120" s="47"/>
      <c r="O120" s="47"/>
      <c r="P120" s="106"/>
      <c r="Q120" s="47"/>
      <c r="R120" s="47"/>
      <c r="S120" s="47"/>
      <c r="T120" s="47"/>
      <c r="U120" s="107"/>
      <c r="V120" s="85"/>
      <c r="W120" s="47"/>
      <c r="X120" s="108"/>
    </row>
    <row r="121" spans="1:24" ht="15" x14ac:dyDescent="0.25">
      <c r="A121" s="40">
        <v>409.61099999999999</v>
      </c>
      <c r="B121" s="40">
        <v>429.16699999999997</v>
      </c>
      <c r="C121" s="40">
        <v>449.65699999999998</v>
      </c>
      <c r="D121" s="70">
        <v>0</v>
      </c>
      <c r="E121" s="90">
        <f t="shared" si="31"/>
        <v>100.00003999999998</v>
      </c>
      <c r="F121" s="94">
        <f t="shared" si="33"/>
        <v>40.045999999999992</v>
      </c>
      <c r="G121" s="95">
        <f t="shared" si="32"/>
        <v>2.6528813586473108</v>
      </c>
      <c r="H121" s="96">
        <f t="shared" si="34"/>
        <v>0</v>
      </c>
      <c r="I121" s="46"/>
      <c r="J121" s="46"/>
      <c r="K121" s="105"/>
      <c r="L121" s="105"/>
      <c r="M121" s="47"/>
      <c r="N121" s="47"/>
      <c r="O121" s="47"/>
      <c r="P121" s="106"/>
      <c r="Q121" s="47"/>
      <c r="R121" s="47"/>
      <c r="S121" s="47"/>
      <c r="T121" s="47"/>
      <c r="U121" s="107"/>
      <c r="V121" s="85"/>
      <c r="W121" s="47"/>
      <c r="X121" s="108"/>
    </row>
    <row r="122" spans="1:24" ht="15" x14ac:dyDescent="0.25">
      <c r="A122" s="40">
        <v>449.65699999999998</v>
      </c>
      <c r="B122" s="40">
        <v>471.125</v>
      </c>
      <c r="C122" s="40">
        <v>493.61700000000002</v>
      </c>
      <c r="D122" s="70">
        <v>0</v>
      </c>
      <c r="E122" s="90">
        <f t="shared" si="31"/>
        <v>100.00003999999998</v>
      </c>
      <c r="F122" s="94">
        <f t="shared" si="33"/>
        <v>43.960000000000036</v>
      </c>
      <c r="G122" s="95">
        <f t="shared" si="32"/>
        <v>2.693390108235592</v>
      </c>
      <c r="H122" s="96">
        <f t="shared" si="34"/>
        <v>0</v>
      </c>
      <c r="I122" s="46"/>
      <c r="J122" s="46"/>
      <c r="K122" s="105"/>
      <c r="L122" s="105"/>
      <c r="M122" s="47"/>
      <c r="N122" s="47"/>
      <c r="O122" s="47"/>
      <c r="P122" s="106"/>
      <c r="Q122" s="47"/>
      <c r="R122" s="47"/>
      <c r="S122" s="47"/>
      <c r="T122" s="47"/>
      <c r="U122" s="107"/>
      <c r="V122" s="85"/>
      <c r="W122" s="47"/>
      <c r="X122" s="108"/>
    </row>
    <row r="123" spans="1:24" ht="15" x14ac:dyDescent="0.25">
      <c r="A123" s="40">
        <v>493.61700000000002</v>
      </c>
      <c r="B123" s="40">
        <v>517.18399999999997</v>
      </c>
      <c r="C123" s="40">
        <v>541.87599999999998</v>
      </c>
      <c r="D123" s="70">
        <v>0</v>
      </c>
      <c r="E123" s="90">
        <f t="shared" si="31"/>
        <v>100.00003999999998</v>
      </c>
      <c r="F123" s="94">
        <f t="shared" si="33"/>
        <v>48.258999999999958</v>
      </c>
      <c r="G123" s="95">
        <f t="shared" si="32"/>
        <v>2.733899916285718</v>
      </c>
      <c r="H123" s="96">
        <f t="shared" si="34"/>
        <v>0</v>
      </c>
      <c r="I123" s="46"/>
      <c r="J123" s="46"/>
      <c r="K123" s="105"/>
      <c r="L123" s="105"/>
      <c r="M123" s="47"/>
      <c r="N123" s="47"/>
      <c r="O123" s="47"/>
      <c r="P123" s="106"/>
      <c r="Q123" s="47"/>
      <c r="R123" s="47"/>
      <c r="S123" s="47"/>
      <c r="T123" s="47"/>
      <c r="U123" s="107"/>
      <c r="V123" s="85"/>
      <c r="W123" s="47"/>
      <c r="X123" s="108"/>
    </row>
    <row r="124" spans="1:24" ht="15" x14ac:dyDescent="0.25">
      <c r="A124" s="40">
        <v>541.87599999999998</v>
      </c>
      <c r="B124" s="40">
        <v>567.74599999999998</v>
      </c>
      <c r="C124" s="40">
        <v>594.85199999999998</v>
      </c>
      <c r="D124" s="70">
        <v>0</v>
      </c>
      <c r="E124" s="90">
        <f t="shared" si="31"/>
        <v>100.00003999999998</v>
      </c>
      <c r="F124" s="94">
        <f t="shared" si="33"/>
        <v>52.975999999999999</v>
      </c>
      <c r="G124" s="95">
        <f t="shared" si="32"/>
        <v>2.7744089261006746</v>
      </c>
      <c r="H124" s="96">
        <f t="shared" si="34"/>
        <v>0</v>
      </c>
      <c r="I124" s="46"/>
      <c r="J124" s="46"/>
      <c r="K124" s="105"/>
      <c r="L124" s="105"/>
      <c r="M124" s="47"/>
      <c r="N124" s="47"/>
      <c r="O124" s="47"/>
      <c r="P124" s="106"/>
      <c r="Q124" s="47"/>
      <c r="R124" s="47"/>
      <c r="S124" s="47"/>
      <c r="T124" s="47"/>
      <c r="U124" s="107"/>
      <c r="V124" s="85"/>
      <c r="W124" s="47"/>
      <c r="X124" s="108"/>
    </row>
    <row r="125" spans="1:24" ht="15" x14ac:dyDescent="0.25">
      <c r="A125" s="40">
        <v>594.85199999999998</v>
      </c>
      <c r="B125" s="40">
        <v>623.25199999999995</v>
      </c>
      <c r="C125" s="40">
        <v>653.00800000000004</v>
      </c>
      <c r="D125" s="70">
        <v>0</v>
      </c>
      <c r="E125" s="90">
        <f t="shared" si="31"/>
        <v>100.00003999999998</v>
      </c>
      <c r="F125" s="94">
        <f t="shared" si="33"/>
        <v>58.156000000000063</v>
      </c>
      <c r="G125" s="95">
        <f t="shared" si="32"/>
        <v>2.8149185018486924</v>
      </c>
      <c r="H125" s="96">
        <f t="shared" si="34"/>
        <v>0</v>
      </c>
      <c r="I125" s="46"/>
      <c r="J125" s="46"/>
      <c r="K125" s="105"/>
      <c r="L125" s="105"/>
      <c r="M125" s="47"/>
      <c r="N125" s="47"/>
      <c r="O125" s="47"/>
      <c r="P125" s="106"/>
      <c r="Q125" s="47"/>
      <c r="R125" s="47"/>
      <c r="S125" s="47"/>
      <c r="T125" s="47"/>
      <c r="U125" s="107"/>
      <c r="V125" s="85"/>
      <c r="W125" s="47"/>
      <c r="X125" s="108"/>
    </row>
    <row r="126" spans="1:24" ht="15" x14ac:dyDescent="0.25">
      <c r="A126" s="40">
        <v>653.00800000000004</v>
      </c>
      <c r="B126" s="40">
        <v>684.18399999999997</v>
      </c>
      <c r="C126" s="40">
        <v>716.84900000000005</v>
      </c>
      <c r="D126" s="70">
        <v>0</v>
      </c>
      <c r="E126" s="90">
        <f t="shared" si="31"/>
        <v>100.00003999999998</v>
      </c>
      <c r="F126" s="94">
        <f t="shared" si="33"/>
        <v>63.841000000000008</v>
      </c>
      <c r="G126" s="95">
        <f t="shared" si="32"/>
        <v>2.8554276837387338</v>
      </c>
      <c r="H126" s="96">
        <f t="shared" si="34"/>
        <v>0</v>
      </c>
      <c r="I126" s="46"/>
      <c r="J126" s="46"/>
      <c r="K126" s="105"/>
      <c r="L126" s="105"/>
      <c r="M126" s="47"/>
      <c r="N126" s="47"/>
      <c r="O126" s="47"/>
      <c r="P126" s="106"/>
      <c r="Q126" s="47"/>
      <c r="R126" s="47"/>
      <c r="S126" s="47"/>
      <c r="T126" s="47"/>
      <c r="U126" s="107"/>
      <c r="V126" s="85"/>
      <c r="W126" s="47"/>
      <c r="X126" s="108"/>
    </row>
    <row r="127" spans="1:24" ht="15" x14ac:dyDescent="0.25">
      <c r="A127" s="40">
        <v>716.84900000000005</v>
      </c>
      <c r="B127" s="40">
        <v>751.07299999999998</v>
      </c>
      <c r="C127" s="40">
        <v>786.93200000000002</v>
      </c>
      <c r="D127" s="70">
        <v>0</v>
      </c>
      <c r="E127" s="90">
        <f t="shared" si="31"/>
        <v>100.00003999999998</v>
      </c>
      <c r="F127" s="94">
        <f t="shared" si="33"/>
        <v>70.08299999999997</v>
      </c>
      <c r="G127" s="95">
        <f t="shared" si="32"/>
        <v>2.8959372059287132</v>
      </c>
      <c r="H127" s="96">
        <f t="shared" si="34"/>
        <v>0</v>
      </c>
      <c r="K127" s="105"/>
      <c r="L127" s="105"/>
      <c r="M127" s="47"/>
      <c r="N127" s="47"/>
      <c r="O127" s="47"/>
      <c r="P127" s="106"/>
      <c r="Q127" s="47"/>
      <c r="R127" s="47"/>
      <c r="S127" s="47"/>
      <c r="T127" s="47"/>
      <c r="U127" s="107"/>
      <c r="V127" s="85"/>
      <c r="W127" s="47"/>
      <c r="X127" s="108"/>
    </row>
    <row r="128" spans="1:24" ht="15" x14ac:dyDescent="0.25">
      <c r="A128" s="40">
        <v>786.93200000000002</v>
      </c>
      <c r="B128" s="40">
        <v>824.50199999999995</v>
      </c>
      <c r="C128" s="40">
        <v>863.86599999999999</v>
      </c>
      <c r="D128" s="70">
        <v>0</v>
      </c>
      <c r="E128" s="90">
        <f t="shared" si="31"/>
        <v>100.00003999999998</v>
      </c>
      <c r="F128" s="94">
        <f t="shared" si="33"/>
        <v>76.933999999999969</v>
      </c>
      <c r="G128" s="95">
        <f t="shared" si="32"/>
        <v>2.9364463813980088</v>
      </c>
      <c r="H128" s="96">
        <f t="shared" si="34"/>
        <v>0</v>
      </c>
      <c r="K128" s="105"/>
      <c r="L128" s="105"/>
      <c r="M128" s="47"/>
      <c r="N128" s="47"/>
      <c r="O128" s="47"/>
      <c r="P128" s="106"/>
      <c r="Q128" s="47"/>
      <c r="R128" s="47"/>
      <c r="S128" s="47"/>
      <c r="T128" s="47"/>
      <c r="U128" s="107"/>
      <c r="V128" s="85"/>
      <c r="W128" s="47"/>
      <c r="X128" s="108"/>
    </row>
    <row r="129" spans="1:24" ht="15" x14ac:dyDescent="0.25">
      <c r="A129" s="40">
        <v>863.86599999999999</v>
      </c>
      <c r="B129" s="40">
        <v>905.10900000000004</v>
      </c>
      <c r="C129" s="40">
        <v>948.322</v>
      </c>
      <c r="D129" s="70">
        <v>0</v>
      </c>
      <c r="E129" s="90">
        <f t="shared" si="31"/>
        <v>100.00003999999998</v>
      </c>
      <c r="F129" s="94">
        <f t="shared" si="33"/>
        <v>84.456000000000017</v>
      </c>
      <c r="G129" s="95">
        <f t="shared" si="32"/>
        <v>2.9769558258178885</v>
      </c>
      <c r="H129" s="96">
        <f t="shared" si="34"/>
        <v>0</v>
      </c>
      <c r="K129" s="105"/>
      <c r="L129" s="105"/>
      <c r="M129" s="47"/>
      <c r="N129" s="47"/>
      <c r="O129" s="47"/>
      <c r="P129" s="106"/>
      <c r="Q129" s="47"/>
      <c r="R129" s="47"/>
      <c r="S129" s="47"/>
      <c r="T129" s="47"/>
      <c r="U129" s="107"/>
      <c r="V129" s="85"/>
      <c r="W129" s="47"/>
      <c r="X129" s="108"/>
    </row>
    <row r="130" spans="1:24" ht="15" x14ac:dyDescent="0.25">
      <c r="A130" s="40">
        <v>948.322</v>
      </c>
      <c r="B130" s="40">
        <v>993.59500000000003</v>
      </c>
      <c r="C130" s="40">
        <v>1041.03</v>
      </c>
      <c r="D130" s="70">
        <v>0</v>
      </c>
      <c r="E130" s="90">
        <f t="shared" si="31"/>
        <v>100.00003999999998</v>
      </c>
      <c r="F130" s="94">
        <f t="shared" si="33"/>
        <v>92.70799999999997</v>
      </c>
      <c r="G130" s="95">
        <f t="shared" si="32"/>
        <v>3.0174632450213195</v>
      </c>
      <c r="H130" s="96">
        <f t="shared" si="34"/>
        <v>0</v>
      </c>
      <c r="K130" s="105"/>
      <c r="L130" s="105"/>
      <c r="M130" s="47"/>
      <c r="N130" s="47"/>
      <c r="O130" s="47"/>
      <c r="P130" s="106"/>
      <c r="Q130" s="107"/>
      <c r="R130" s="47"/>
      <c r="S130" s="47"/>
      <c r="T130" s="47"/>
      <c r="U130" s="107"/>
      <c r="V130" s="85"/>
      <c r="W130" s="47"/>
      <c r="X130" s="108"/>
    </row>
    <row r="131" spans="1:24" ht="15" x14ac:dyDescent="0.25">
      <c r="A131" s="40">
        <v>1041.03</v>
      </c>
      <c r="B131" s="40">
        <v>1090.73</v>
      </c>
      <c r="C131" s="40">
        <v>1142.81</v>
      </c>
      <c r="D131" s="70">
        <v>0</v>
      </c>
      <c r="E131" s="90">
        <f t="shared" si="31"/>
        <v>100.00003999999998</v>
      </c>
      <c r="F131" s="109">
        <f t="shared" si="33"/>
        <v>101.77999999999997</v>
      </c>
      <c r="G131" s="110">
        <f t="shared" si="32"/>
        <v>3.0579740319608084</v>
      </c>
      <c r="H131" s="111">
        <f t="shared" si="34"/>
        <v>0</v>
      </c>
      <c r="K131" s="105"/>
      <c r="L131" s="105"/>
      <c r="M131" s="47"/>
      <c r="N131" s="47"/>
      <c r="O131" s="47"/>
      <c r="P131" s="106"/>
      <c r="Q131" s="107"/>
      <c r="R131" s="47"/>
      <c r="S131" s="47"/>
      <c r="T131" s="47"/>
      <c r="U131" s="107"/>
      <c r="V131" s="85"/>
      <c r="W131" s="47"/>
      <c r="X131" s="108"/>
    </row>
    <row r="132" spans="1:24" ht="15" x14ac:dyDescent="0.25">
      <c r="A132" s="40">
        <v>1142.81</v>
      </c>
      <c r="B132" s="40">
        <v>1197.3699999999999</v>
      </c>
      <c r="C132" s="40">
        <v>1254.54</v>
      </c>
      <c r="D132" s="70">
        <v>0</v>
      </c>
      <c r="E132" s="83">
        <f t="shared" si="31"/>
        <v>100.00003999999998</v>
      </c>
      <c r="G132" s="46"/>
      <c r="H132" s="46"/>
      <c r="K132" s="105"/>
      <c r="L132" s="105"/>
      <c r="M132" s="47"/>
      <c r="N132" s="47"/>
      <c r="O132" s="47"/>
      <c r="P132" s="106"/>
      <c r="Q132" s="107"/>
      <c r="R132" s="47"/>
      <c r="S132" s="47"/>
      <c r="T132" s="47"/>
      <c r="U132" s="107"/>
      <c r="V132" s="85"/>
      <c r="W132" s="47"/>
      <c r="X132" s="108"/>
    </row>
    <row r="133" spans="1:24" ht="15" x14ac:dyDescent="0.25">
      <c r="A133" s="40">
        <v>1254.54</v>
      </c>
      <c r="B133" s="40">
        <v>1314.44</v>
      </c>
      <c r="C133" s="40">
        <v>1377.19</v>
      </c>
      <c r="D133" s="70">
        <v>0</v>
      </c>
      <c r="E133" s="83">
        <f t="shared" si="31"/>
        <v>100.00003999999998</v>
      </c>
      <c r="K133" s="105"/>
      <c r="L133" s="105"/>
      <c r="M133" s="47"/>
      <c r="N133" s="47"/>
      <c r="O133" s="47"/>
      <c r="P133" s="106"/>
      <c r="Q133" s="107"/>
      <c r="R133" s="47"/>
      <c r="S133" s="47"/>
      <c r="T133" s="47"/>
      <c r="U133" s="107"/>
      <c r="V133" s="85"/>
      <c r="W133" s="47"/>
      <c r="X133" s="108"/>
    </row>
    <row r="134" spans="1:24" ht="15" x14ac:dyDescent="0.25">
      <c r="A134" s="40">
        <v>1377.19</v>
      </c>
      <c r="B134" s="40">
        <v>1442.94</v>
      </c>
      <c r="C134" s="40">
        <v>1511.83</v>
      </c>
      <c r="D134" s="70">
        <v>0</v>
      </c>
      <c r="E134" s="83">
        <f t="shared" si="31"/>
        <v>100.00003999999998</v>
      </c>
      <c r="K134" s="105"/>
      <c r="L134" s="105"/>
      <c r="M134" s="47"/>
      <c r="N134" s="47"/>
      <c r="O134" s="47"/>
      <c r="P134" s="106"/>
      <c r="Q134" s="107"/>
      <c r="R134" s="47"/>
      <c r="S134" s="47"/>
      <c r="T134" s="47"/>
      <c r="U134" s="107"/>
      <c r="V134" s="85"/>
      <c r="W134" s="47"/>
      <c r="X134" s="108"/>
    </row>
    <row r="135" spans="1:24" ht="15" x14ac:dyDescent="0.25">
      <c r="A135" s="40">
        <v>1511.83</v>
      </c>
      <c r="B135" s="40">
        <v>1584.01</v>
      </c>
      <c r="C135" s="40">
        <v>1659.63</v>
      </c>
      <c r="D135" s="70">
        <v>0</v>
      </c>
      <c r="E135" s="83">
        <f t="shared" si="31"/>
        <v>100.00003999999998</v>
      </c>
      <c r="K135" s="105"/>
      <c r="L135" s="105"/>
      <c r="M135" s="47"/>
      <c r="N135" s="47"/>
      <c r="O135" s="47"/>
      <c r="P135" s="106"/>
      <c r="Q135" s="107"/>
      <c r="R135" s="47"/>
      <c r="S135" s="47"/>
      <c r="T135" s="47"/>
      <c r="U135" s="107"/>
      <c r="V135" s="85"/>
      <c r="W135" s="47"/>
      <c r="X135" s="108"/>
    </row>
    <row r="136" spans="1:24" ht="15" x14ac:dyDescent="0.25">
      <c r="A136" s="40">
        <v>1659.63</v>
      </c>
      <c r="B136" s="40">
        <v>1738.86</v>
      </c>
      <c r="C136" s="40">
        <v>1821.88</v>
      </c>
      <c r="D136" s="70">
        <v>0</v>
      </c>
      <c r="E136" s="83">
        <f t="shared" si="31"/>
        <v>100.00003999999998</v>
      </c>
      <c r="K136" s="105"/>
      <c r="L136" s="105"/>
      <c r="M136" s="47"/>
      <c r="N136" s="47"/>
      <c r="O136" s="47"/>
      <c r="P136" s="106"/>
      <c r="Q136" s="107"/>
      <c r="R136" s="47"/>
      <c r="S136" s="47"/>
      <c r="T136" s="47"/>
      <c r="U136" s="107"/>
      <c r="V136" s="85"/>
      <c r="W136" s="47"/>
      <c r="X136" s="108"/>
    </row>
    <row r="137" spans="1:24" ht="15" x14ac:dyDescent="0.25">
      <c r="A137" s="51">
        <v>1821.88</v>
      </c>
      <c r="B137" s="51">
        <v>1908.86</v>
      </c>
      <c r="C137" s="51">
        <v>2000</v>
      </c>
      <c r="D137" s="112">
        <v>0</v>
      </c>
      <c r="E137" s="113">
        <f t="shared" si="31"/>
        <v>100.00003999999998</v>
      </c>
      <c r="K137" s="105"/>
      <c r="L137" s="105"/>
      <c r="M137" s="47"/>
      <c r="N137" s="47"/>
      <c r="O137" s="47"/>
      <c r="P137" s="106"/>
      <c r="Q137" s="107"/>
      <c r="R137" s="47"/>
      <c r="S137" s="47"/>
      <c r="T137" s="47"/>
      <c r="U137" s="107"/>
      <c r="V137" s="85"/>
      <c r="W137" s="47"/>
      <c r="X137" s="108"/>
    </row>
    <row r="138" spans="1:24" ht="15" x14ac:dyDescent="0.25">
      <c r="K138" s="105"/>
      <c r="L138" s="105"/>
      <c r="M138" s="47"/>
      <c r="N138" s="47"/>
      <c r="O138" s="47"/>
      <c r="P138" s="106"/>
      <c r="Q138" s="107"/>
      <c r="R138" s="47"/>
      <c r="S138" s="47"/>
      <c r="T138" s="47"/>
      <c r="U138" s="107"/>
      <c r="V138" s="47"/>
      <c r="W138" s="47"/>
      <c r="X138" s="108"/>
    </row>
    <row r="139" spans="1:24" ht="15" x14ac:dyDescent="0.25">
      <c r="K139" s="105"/>
      <c r="L139" s="105"/>
      <c r="M139" s="47"/>
      <c r="N139" s="47"/>
      <c r="O139" s="47"/>
      <c r="P139" s="106"/>
      <c r="Q139" s="107"/>
      <c r="R139" s="47"/>
      <c r="S139" s="47"/>
      <c r="T139" s="47"/>
      <c r="U139" s="107"/>
      <c r="V139" s="47"/>
      <c r="W139" s="47"/>
      <c r="X139" s="108"/>
    </row>
    <row r="140" spans="1:24" ht="15" x14ac:dyDescent="0.25">
      <c r="K140" s="105"/>
      <c r="L140" s="105"/>
      <c r="M140" s="47"/>
      <c r="N140" s="47"/>
      <c r="O140" s="47"/>
      <c r="P140" s="106"/>
      <c r="Q140" s="107"/>
      <c r="R140" s="47"/>
      <c r="S140" s="47"/>
      <c r="T140" s="47"/>
      <c r="V140" s="47"/>
      <c r="W140" s="47"/>
      <c r="X140" s="108"/>
    </row>
    <row r="141" spans="1:24" ht="15" x14ac:dyDescent="0.25">
      <c r="K141" s="105"/>
      <c r="L141" s="105"/>
      <c r="M141" s="47"/>
      <c r="N141" s="47"/>
      <c r="O141" s="47"/>
      <c r="P141" s="106"/>
      <c r="Q141" s="107"/>
      <c r="R141" s="47"/>
      <c r="S141" s="47"/>
      <c r="T141" s="47"/>
      <c r="V141" s="47"/>
      <c r="W141" s="47"/>
      <c r="X141" s="108"/>
    </row>
    <row r="142" spans="1:24" ht="15" x14ac:dyDescent="0.25">
      <c r="K142" s="105"/>
      <c r="L142" s="105"/>
      <c r="M142" s="47"/>
      <c r="N142" s="47"/>
      <c r="O142" s="47"/>
      <c r="P142" s="106"/>
      <c r="Q142" s="107"/>
      <c r="R142" s="47"/>
      <c r="S142" s="47"/>
      <c r="T142" s="47"/>
      <c r="V142" s="47"/>
      <c r="W142" s="47"/>
      <c r="X142" s="108"/>
    </row>
    <row r="143" spans="1:24" ht="15" x14ac:dyDescent="0.25">
      <c r="K143" s="105"/>
      <c r="L143" s="105"/>
      <c r="M143" s="47"/>
      <c r="N143" s="47"/>
      <c r="O143" s="47"/>
      <c r="P143" s="106"/>
      <c r="Q143" s="107"/>
      <c r="R143" s="47"/>
      <c r="S143" s="47"/>
      <c r="T143" s="47"/>
      <c r="V143" s="47"/>
      <c r="W143" s="47"/>
      <c r="X143" s="108"/>
    </row>
    <row r="144" spans="1:24" ht="15" x14ac:dyDescent="0.25">
      <c r="K144" s="105"/>
      <c r="L144" s="105"/>
      <c r="M144" s="47"/>
      <c r="N144" s="47"/>
      <c r="O144" s="47"/>
      <c r="P144" s="106"/>
      <c r="Q144" s="107"/>
      <c r="R144" s="47"/>
      <c r="S144" s="47"/>
      <c r="T144" s="47"/>
      <c r="V144" s="47"/>
      <c r="W144" s="47"/>
      <c r="X144" s="108"/>
    </row>
    <row r="145" spans="11:24" ht="15" x14ac:dyDescent="0.25">
      <c r="K145" s="105"/>
      <c r="L145" s="105"/>
      <c r="M145" s="47"/>
      <c r="N145" s="47"/>
      <c r="O145" s="47"/>
      <c r="P145" s="106"/>
      <c r="Q145" s="107"/>
      <c r="R145" s="47"/>
      <c r="S145" s="47"/>
      <c r="T145" s="47"/>
      <c r="V145" s="47"/>
      <c r="W145" s="47"/>
      <c r="X145" s="108"/>
    </row>
    <row r="146" spans="11:24" ht="15" x14ac:dyDescent="0.25">
      <c r="K146" s="105"/>
      <c r="L146" s="105"/>
      <c r="M146" s="47"/>
      <c r="N146" s="47"/>
      <c r="O146" s="47"/>
      <c r="P146" s="106"/>
      <c r="Q146" s="107"/>
      <c r="R146" s="47"/>
      <c r="S146" s="47"/>
      <c r="T146" s="47"/>
      <c r="V146" s="47"/>
      <c r="W146" s="47"/>
      <c r="X146" s="108"/>
    </row>
    <row r="147" spans="11:24" ht="15" x14ac:dyDescent="0.25">
      <c r="K147" s="105"/>
      <c r="L147" s="105"/>
      <c r="M147" s="47"/>
      <c r="N147" s="47"/>
      <c r="O147" s="47"/>
      <c r="P147" s="106"/>
      <c r="Q147" s="107"/>
      <c r="R147" s="47"/>
      <c r="S147" s="47"/>
      <c r="T147" s="47"/>
      <c r="V147" s="47"/>
      <c r="W147" s="47"/>
      <c r="X147" s="108"/>
    </row>
    <row r="148" spans="11:24" ht="15" x14ac:dyDescent="0.25">
      <c r="K148" s="105"/>
      <c r="L148" s="105"/>
      <c r="M148" s="47"/>
      <c r="N148" s="47"/>
      <c r="O148" s="47"/>
      <c r="P148" s="106"/>
      <c r="Q148" s="107"/>
      <c r="R148" s="47"/>
      <c r="S148" s="47"/>
      <c r="T148" s="47"/>
      <c r="V148" s="47"/>
      <c r="W148" s="47"/>
      <c r="X148" s="108"/>
    </row>
    <row r="149" spans="11:24" ht="15" x14ac:dyDescent="0.25">
      <c r="K149" s="105"/>
      <c r="L149" s="105"/>
      <c r="M149" s="47"/>
      <c r="N149" s="47"/>
      <c r="O149" s="47"/>
      <c r="P149" s="106"/>
      <c r="Q149" s="107"/>
      <c r="R149" s="47"/>
      <c r="S149" s="47"/>
      <c r="T149" s="47"/>
      <c r="V149" s="47"/>
      <c r="W149" s="47"/>
      <c r="X149" s="108"/>
    </row>
    <row r="150" spans="11:24" ht="15" x14ac:dyDescent="0.25">
      <c r="K150" s="105"/>
      <c r="L150" s="105"/>
      <c r="M150" s="47"/>
      <c r="N150" s="47"/>
      <c r="O150" s="47"/>
      <c r="P150" s="106"/>
      <c r="Q150" s="107"/>
      <c r="R150" s="47"/>
      <c r="S150" s="47"/>
      <c r="T150" s="47"/>
      <c r="V150" s="47"/>
      <c r="W150" s="47"/>
      <c r="X150" s="108"/>
    </row>
    <row r="151" spans="11:24" ht="15" x14ac:dyDescent="0.25">
      <c r="K151" s="105"/>
      <c r="L151" s="105"/>
      <c r="M151" s="47"/>
      <c r="N151" s="47"/>
      <c r="O151" s="47"/>
      <c r="P151" s="106"/>
      <c r="Q151" s="107"/>
      <c r="R151" s="47"/>
      <c r="S151" s="47"/>
      <c r="T151" s="47"/>
      <c r="V151" s="47"/>
      <c r="W151" s="47"/>
      <c r="X151" s="108"/>
    </row>
    <row r="152" spans="11:24" ht="15" x14ac:dyDescent="0.25">
      <c r="K152" s="105"/>
      <c r="L152" s="105"/>
      <c r="M152" s="47"/>
      <c r="N152" s="47"/>
      <c r="O152" s="47"/>
      <c r="P152" s="106"/>
      <c r="Q152" s="107"/>
      <c r="R152" s="47"/>
      <c r="S152" s="47"/>
      <c r="T152" s="47"/>
      <c r="V152" s="47"/>
      <c r="W152" s="47"/>
      <c r="X152" s="108"/>
    </row>
    <row r="153" spans="11:24" ht="15" x14ac:dyDescent="0.25">
      <c r="K153" s="105"/>
      <c r="L153" s="105"/>
      <c r="M153" s="47"/>
      <c r="N153" s="47"/>
      <c r="O153" s="47"/>
      <c r="P153" s="106"/>
      <c r="Q153" s="107"/>
      <c r="R153" s="47"/>
      <c r="S153" s="47"/>
      <c r="T153" s="47"/>
      <c r="V153" s="47"/>
      <c r="W153" s="47"/>
      <c r="X153" s="108"/>
    </row>
    <row r="154" spans="11:24" ht="15" x14ac:dyDescent="0.25">
      <c r="K154" s="105"/>
      <c r="L154" s="105"/>
      <c r="M154" s="47"/>
      <c r="N154" s="47"/>
      <c r="O154" s="47"/>
      <c r="P154" s="106"/>
      <c r="Q154" s="107"/>
      <c r="R154" s="47"/>
      <c r="S154" s="47"/>
      <c r="T154" s="47"/>
      <c r="V154" s="47"/>
      <c r="W154" s="47"/>
      <c r="X154" s="108"/>
    </row>
    <row r="155" spans="11:24" ht="15" x14ac:dyDescent="0.25">
      <c r="K155" s="105"/>
      <c r="L155" s="105"/>
      <c r="M155" s="47"/>
      <c r="N155" s="47"/>
      <c r="O155" s="47"/>
      <c r="P155" s="106"/>
      <c r="Q155" s="107"/>
      <c r="R155" s="47"/>
      <c r="S155" s="47"/>
      <c r="T155" s="47"/>
      <c r="V155" s="47"/>
      <c r="W155" s="47"/>
      <c r="X155" s="108"/>
    </row>
    <row r="156" spans="11:24" ht="15" x14ac:dyDescent="0.25">
      <c r="K156" s="105"/>
      <c r="L156" s="105"/>
      <c r="M156" s="47"/>
      <c r="N156" s="47"/>
      <c r="O156" s="47"/>
      <c r="P156" s="106"/>
      <c r="Q156" s="107"/>
      <c r="R156" s="47"/>
      <c r="S156" s="47"/>
      <c r="T156" s="47"/>
      <c r="V156" s="47"/>
      <c r="W156" s="47"/>
      <c r="X156" s="108"/>
    </row>
    <row r="157" spans="11:24" ht="15" x14ac:dyDescent="0.25">
      <c r="K157" s="105"/>
      <c r="L157" s="105"/>
      <c r="M157" s="47"/>
      <c r="N157" s="47"/>
      <c r="O157" s="47"/>
      <c r="P157" s="106"/>
      <c r="Q157" s="107"/>
      <c r="R157" s="47"/>
      <c r="S157" s="47"/>
      <c r="T157" s="47"/>
      <c r="V157" s="47"/>
      <c r="W157" s="47"/>
      <c r="X157" s="108"/>
    </row>
    <row r="158" spans="11:24" ht="15" x14ac:dyDescent="0.25">
      <c r="K158" s="105"/>
      <c r="L158" s="105"/>
      <c r="M158" s="47"/>
      <c r="N158" s="47"/>
      <c r="O158" s="47"/>
      <c r="P158" s="106"/>
      <c r="Q158" s="107"/>
      <c r="R158" s="47"/>
      <c r="S158" s="47"/>
      <c r="T158" s="47"/>
      <c r="V158" s="47"/>
      <c r="W158" s="47"/>
      <c r="X158" s="108"/>
    </row>
    <row r="159" spans="11:24" ht="15" x14ac:dyDescent="0.25">
      <c r="K159" s="105"/>
      <c r="L159" s="105"/>
      <c r="M159" s="47"/>
      <c r="N159" s="47"/>
      <c r="O159" s="47"/>
      <c r="P159" s="106"/>
      <c r="Q159" s="107"/>
      <c r="R159" s="47"/>
      <c r="S159" s="47"/>
      <c r="T159" s="47"/>
      <c r="V159" s="47"/>
      <c r="W159" s="47"/>
      <c r="X159" s="108"/>
    </row>
    <row r="160" spans="11:24" ht="15" x14ac:dyDescent="0.25">
      <c r="K160" s="105"/>
      <c r="L160" s="105"/>
      <c r="M160" s="47"/>
      <c r="N160" s="47"/>
      <c r="O160" s="47"/>
      <c r="P160" s="106"/>
      <c r="Q160" s="107"/>
      <c r="R160" s="47"/>
      <c r="S160" s="47"/>
      <c r="T160" s="47"/>
      <c r="V160" s="47"/>
      <c r="W160" s="47"/>
      <c r="X160" s="108"/>
    </row>
    <row r="161" spans="11:24" ht="15" x14ac:dyDescent="0.25">
      <c r="K161" s="105"/>
      <c r="L161" s="105"/>
      <c r="M161" s="47"/>
      <c r="N161" s="47"/>
      <c r="O161" s="47"/>
      <c r="P161" s="106"/>
      <c r="Q161" s="107"/>
      <c r="R161" s="47"/>
      <c r="S161" s="47"/>
      <c r="T161" s="47"/>
      <c r="V161" s="47"/>
      <c r="W161" s="47"/>
      <c r="X161" s="108"/>
    </row>
    <row r="162" spans="11:24" ht="15" x14ac:dyDescent="0.25">
      <c r="K162" s="105"/>
      <c r="L162" s="105"/>
      <c r="M162" s="47"/>
      <c r="N162" s="47"/>
      <c r="O162" s="47"/>
      <c r="P162" s="106"/>
      <c r="Q162" s="107"/>
      <c r="R162" s="47"/>
      <c r="S162" s="47"/>
      <c r="T162" s="47"/>
      <c r="V162" s="47"/>
      <c r="W162" s="47"/>
      <c r="X162" s="108"/>
    </row>
    <row r="163" spans="11:24" ht="15" x14ac:dyDescent="0.25">
      <c r="K163" s="105"/>
      <c r="L163" s="105"/>
      <c r="M163" s="47"/>
      <c r="N163" s="47"/>
      <c r="O163" s="47"/>
      <c r="P163" s="106"/>
      <c r="Q163" s="107"/>
      <c r="R163" s="47"/>
      <c r="S163" s="47"/>
      <c r="T163" s="47"/>
      <c r="V163" s="47"/>
      <c r="W163" s="47"/>
      <c r="X163" s="108"/>
    </row>
    <row r="164" spans="11:24" ht="15" x14ac:dyDescent="0.25">
      <c r="K164" s="105"/>
      <c r="L164" s="105"/>
      <c r="M164" s="47"/>
      <c r="N164" s="47"/>
      <c r="O164" s="47"/>
      <c r="P164" s="106"/>
      <c r="Q164" s="107"/>
      <c r="R164" s="47"/>
      <c r="S164" s="47"/>
      <c r="T164" s="47"/>
      <c r="V164" s="47"/>
      <c r="W164" s="47"/>
      <c r="X164" s="108"/>
    </row>
    <row r="165" spans="11:24" ht="15" x14ac:dyDescent="0.25">
      <c r="K165" s="105"/>
      <c r="L165" s="105"/>
      <c r="M165" s="47"/>
      <c r="N165" s="47"/>
      <c r="O165" s="47"/>
      <c r="P165" s="106"/>
      <c r="Q165" s="107"/>
      <c r="R165" s="47"/>
      <c r="S165" s="47"/>
      <c r="T165" s="47"/>
      <c r="V165" s="47"/>
      <c r="W165" s="47"/>
      <c r="X165" s="108"/>
    </row>
    <row r="166" spans="11:24" ht="15" x14ac:dyDescent="0.25">
      <c r="K166" s="105"/>
      <c r="L166" s="105"/>
      <c r="M166" s="47"/>
      <c r="N166" s="47"/>
      <c r="O166" s="47"/>
      <c r="P166" s="106"/>
      <c r="Q166" s="107"/>
      <c r="R166" s="47"/>
      <c r="S166" s="47"/>
      <c r="T166" s="47"/>
      <c r="V166" s="47"/>
      <c r="W166" s="47"/>
      <c r="X166" s="108"/>
    </row>
    <row r="167" spans="11:24" ht="15" x14ac:dyDescent="0.25">
      <c r="K167" s="105"/>
      <c r="L167" s="105"/>
      <c r="M167" s="47"/>
      <c r="N167" s="47"/>
      <c r="O167" s="47"/>
      <c r="P167" s="106"/>
      <c r="Q167" s="107"/>
      <c r="R167" s="47"/>
      <c r="S167" s="47"/>
      <c r="T167" s="47"/>
      <c r="V167" s="47"/>
      <c r="W167" s="47"/>
      <c r="X167" s="108"/>
    </row>
    <row r="168" spans="11:24" ht="15" x14ac:dyDescent="0.25">
      <c r="K168" s="105"/>
      <c r="L168" s="105"/>
      <c r="M168" s="47"/>
      <c r="N168" s="47"/>
      <c r="O168" s="47"/>
      <c r="P168" s="106"/>
      <c r="R168" s="47"/>
      <c r="S168" s="47"/>
      <c r="T168" s="47"/>
      <c r="V168" s="47"/>
      <c r="W168" s="47"/>
      <c r="X168" s="108"/>
    </row>
    <row r="169" spans="11:24" ht="15" x14ac:dyDescent="0.25">
      <c r="K169" s="105"/>
      <c r="L169" s="105"/>
      <c r="M169" s="47"/>
      <c r="N169" s="47"/>
      <c r="O169" s="47"/>
      <c r="P169" s="106"/>
      <c r="R169" s="47"/>
      <c r="S169" s="47"/>
      <c r="T169" s="47"/>
      <c r="V169" s="47"/>
      <c r="W169" s="47"/>
      <c r="X169" s="108"/>
    </row>
    <row r="170" spans="11:24" ht="15" x14ac:dyDescent="0.25">
      <c r="K170" s="105"/>
      <c r="L170" s="105"/>
      <c r="M170" s="47"/>
      <c r="N170" s="47"/>
      <c r="O170" s="47"/>
      <c r="P170" s="106"/>
      <c r="R170" s="47"/>
      <c r="S170" s="47"/>
      <c r="T170" s="47"/>
      <c r="V170" s="47"/>
      <c r="W170" s="47"/>
      <c r="X170" s="108"/>
    </row>
    <row r="171" spans="11:24" ht="15" x14ac:dyDescent="0.25">
      <c r="K171" s="105"/>
      <c r="L171" s="105"/>
      <c r="M171" s="47"/>
      <c r="N171" s="47"/>
      <c r="O171" s="47"/>
      <c r="P171" s="106"/>
      <c r="R171" s="47"/>
      <c r="S171" s="47"/>
      <c r="T171" s="47"/>
      <c r="V171" s="47"/>
      <c r="W171" s="47"/>
      <c r="X171" s="108"/>
    </row>
    <row r="172" spans="11:24" ht="15" x14ac:dyDescent="0.25">
      <c r="K172" s="105"/>
      <c r="L172" s="105"/>
      <c r="M172" s="47"/>
      <c r="N172" s="47"/>
      <c r="O172" s="47"/>
      <c r="P172" s="106"/>
      <c r="R172" s="47"/>
      <c r="S172" s="47"/>
      <c r="T172" s="47"/>
      <c r="V172" s="47"/>
      <c r="W172" s="47"/>
      <c r="X172" s="108"/>
    </row>
    <row r="173" spans="11:24" ht="15" x14ac:dyDescent="0.25">
      <c r="K173" s="105"/>
      <c r="L173" s="105"/>
      <c r="M173" s="47"/>
      <c r="N173" s="47"/>
      <c r="O173" s="47"/>
      <c r="P173" s="106"/>
      <c r="R173" s="47"/>
      <c r="S173" s="47"/>
      <c r="T173" s="47"/>
      <c r="V173" s="47"/>
      <c r="W173" s="47"/>
      <c r="X173" s="108"/>
    </row>
    <row r="174" spans="11:24" ht="15" x14ac:dyDescent="0.25">
      <c r="K174" s="105"/>
      <c r="L174" s="105"/>
      <c r="M174" s="47"/>
      <c r="N174" s="47"/>
      <c r="O174" s="47"/>
      <c r="P174" s="106"/>
      <c r="R174" s="47"/>
      <c r="S174" s="47"/>
      <c r="T174" s="47"/>
      <c r="V174" s="47"/>
      <c r="W174" s="47"/>
      <c r="X174" s="108"/>
    </row>
    <row r="175" spans="11:24" ht="15" x14ac:dyDescent="0.25">
      <c r="K175" s="105"/>
      <c r="L175" s="105"/>
      <c r="M175" s="47"/>
      <c r="N175" s="47"/>
      <c r="O175" s="47"/>
      <c r="P175" s="106"/>
      <c r="R175" s="47"/>
      <c r="S175" s="47"/>
      <c r="T175" s="47"/>
      <c r="V175" s="47"/>
      <c r="W175" s="47"/>
      <c r="X175" s="108"/>
    </row>
    <row r="176" spans="11:24" ht="15" x14ac:dyDescent="0.25">
      <c r="K176" s="105"/>
      <c r="L176" s="105"/>
      <c r="M176" s="47"/>
      <c r="N176" s="47"/>
      <c r="O176" s="47"/>
      <c r="P176" s="106"/>
      <c r="R176" s="47"/>
      <c r="S176" s="47"/>
      <c r="T176" s="47"/>
      <c r="V176" s="47"/>
      <c r="W176" s="47"/>
      <c r="X176" s="108"/>
    </row>
    <row r="177" spans="11:24" ht="15" x14ac:dyDescent="0.25">
      <c r="K177" s="105"/>
      <c r="L177" s="105"/>
      <c r="M177" s="47"/>
      <c r="N177" s="47"/>
      <c r="O177" s="47"/>
      <c r="P177" s="106"/>
      <c r="R177" s="47"/>
      <c r="S177" s="47"/>
      <c r="T177" s="47"/>
      <c r="V177" s="47"/>
      <c r="W177" s="47"/>
      <c r="X177" s="108"/>
    </row>
    <row r="178" spans="11:24" ht="15" x14ac:dyDescent="0.25">
      <c r="K178" s="105"/>
      <c r="L178" s="105"/>
      <c r="M178" s="47"/>
      <c r="N178" s="47"/>
      <c r="O178" s="47"/>
      <c r="P178" s="106"/>
      <c r="R178" s="47"/>
      <c r="S178" s="47"/>
      <c r="T178" s="47"/>
      <c r="V178" s="47"/>
      <c r="W178" s="47"/>
      <c r="X178" s="108"/>
    </row>
    <row r="179" spans="11:24" ht="15" x14ac:dyDescent="0.25">
      <c r="K179" s="105"/>
      <c r="L179" s="105"/>
      <c r="M179" s="47"/>
      <c r="N179" s="47"/>
      <c r="O179" s="47"/>
      <c r="P179" s="106"/>
      <c r="R179" s="47"/>
      <c r="S179" s="47"/>
      <c r="T179" s="47"/>
      <c r="V179" s="47"/>
      <c r="W179" s="47"/>
      <c r="X179" s="108"/>
    </row>
    <row r="180" spans="11:24" ht="15" x14ac:dyDescent="0.25">
      <c r="K180" s="105"/>
      <c r="L180" s="105"/>
      <c r="M180" s="47"/>
      <c r="N180" s="47"/>
      <c r="O180" s="47"/>
      <c r="P180" s="106"/>
      <c r="R180" s="47"/>
      <c r="S180" s="47"/>
      <c r="T180" s="47"/>
      <c r="V180" s="47"/>
      <c r="W180" s="47"/>
      <c r="X180" s="108"/>
    </row>
    <row r="181" spans="11:24" ht="15" x14ac:dyDescent="0.25">
      <c r="K181" s="105"/>
      <c r="L181" s="105"/>
      <c r="M181" s="47"/>
      <c r="N181" s="47"/>
      <c r="O181" s="47"/>
      <c r="P181" s="106"/>
      <c r="R181" s="47"/>
      <c r="S181" s="47"/>
      <c r="T181" s="47"/>
      <c r="V181" s="47"/>
      <c r="W181" s="47"/>
      <c r="X181" s="108"/>
    </row>
    <row r="182" spans="11:24" ht="15" x14ac:dyDescent="0.25">
      <c r="K182" s="105"/>
      <c r="L182" s="105"/>
      <c r="M182" s="47"/>
      <c r="N182" s="47"/>
      <c r="O182" s="47"/>
      <c r="P182" s="106"/>
      <c r="R182" s="47"/>
      <c r="S182" s="47"/>
      <c r="T182" s="47"/>
      <c r="V182" s="47"/>
      <c r="W182" s="47"/>
      <c r="X182" s="108"/>
    </row>
    <row r="183" spans="11:24" ht="15" x14ac:dyDescent="0.25">
      <c r="K183" s="105"/>
      <c r="L183" s="105"/>
      <c r="M183" s="47"/>
      <c r="N183" s="47"/>
      <c r="O183" s="47"/>
      <c r="P183" s="106"/>
      <c r="R183" s="47"/>
      <c r="S183" s="47"/>
      <c r="T183" s="47"/>
      <c r="V183" s="47"/>
      <c r="W183" s="47"/>
      <c r="X183" s="108"/>
    </row>
    <row r="184" spans="11:24" ht="15" x14ac:dyDescent="0.25">
      <c r="K184" s="105"/>
      <c r="L184" s="105"/>
      <c r="M184" s="47"/>
      <c r="N184" s="47"/>
      <c r="O184" s="47"/>
      <c r="P184" s="106"/>
      <c r="R184" s="47"/>
      <c r="S184" s="47"/>
      <c r="T184" s="47"/>
      <c r="V184" s="47"/>
      <c r="W184" s="47"/>
      <c r="X184" s="108"/>
    </row>
    <row r="185" spans="11:24" ht="15" x14ac:dyDescent="0.25">
      <c r="K185" s="105"/>
      <c r="L185" s="105"/>
      <c r="M185" s="47"/>
      <c r="N185" s="47"/>
      <c r="O185" s="47"/>
      <c r="P185" s="106"/>
      <c r="R185" s="47"/>
      <c r="S185" s="47"/>
      <c r="T185" s="47"/>
      <c r="V185" s="47"/>
      <c r="W185" s="47"/>
      <c r="X185" s="108"/>
    </row>
    <row r="186" spans="11:24" ht="15" x14ac:dyDescent="0.25">
      <c r="K186" s="105"/>
      <c r="L186" s="105"/>
      <c r="M186" s="47"/>
      <c r="N186" s="47"/>
      <c r="O186" s="47"/>
      <c r="P186" s="106"/>
      <c r="R186" s="47"/>
      <c r="S186" s="47"/>
      <c r="T186" s="47"/>
      <c r="V186" s="47"/>
      <c r="W186" s="47"/>
      <c r="X186" s="108"/>
    </row>
    <row r="187" spans="11:24" ht="15" x14ac:dyDescent="0.25">
      <c r="K187" s="105"/>
      <c r="L187" s="105"/>
      <c r="M187" s="47"/>
      <c r="N187" s="47"/>
      <c r="O187" s="47"/>
      <c r="P187" s="106"/>
      <c r="R187" s="47"/>
      <c r="S187" s="47"/>
      <c r="T187" s="47"/>
      <c r="V187" s="47"/>
      <c r="W187" s="47"/>
      <c r="X187" s="108"/>
    </row>
    <row r="188" spans="11:24" ht="15" x14ac:dyDescent="0.25">
      <c r="K188" s="105"/>
      <c r="L188" s="105"/>
      <c r="M188" s="47"/>
      <c r="N188" s="47"/>
      <c r="O188" s="47"/>
      <c r="P188" s="106"/>
      <c r="R188" s="47"/>
      <c r="S188" s="47"/>
      <c r="T188" s="47"/>
      <c r="V188" s="47"/>
      <c r="W188" s="47"/>
      <c r="X188" s="108"/>
    </row>
    <row r="189" spans="11:24" ht="15" x14ac:dyDescent="0.25">
      <c r="K189" s="105"/>
      <c r="L189" s="105"/>
      <c r="M189" s="47"/>
      <c r="N189" s="47"/>
      <c r="O189" s="47"/>
      <c r="P189" s="106"/>
      <c r="R189" s="47"/>
      <c r="S189" s="47"/>
      <c r="T189" s="47"/>
      <c r="V189" s="47"/>
      <c r="W189" s="47"/>
      <c r="X189" s="108"/>
    </row>
    <row r="190" spans="11:24" ht="15" x14ac:dyDescent="0.25">
      <c r="K190" s="105"/>
      <c r="L190" s="105"/>
      <c r="M190" s="47"/>
      <c r="N190" s="47"/>
      <c r="O190" s="47"/>
      <c r="P190" s="106"/>
      <c r="R190" s="47"/>
      <c r="S190" s="47"/>
      <c r="T190" s="47"/>
      <c r="V190" s="47"/>
      <c r="W190" s="47"/>
      <c r="X190" s="108"/>
    </row>
    <row r="191" spans="11:24" ht="15" x14ac:dyDescent="0.25">
      <c r="K191" s="105"/>
      <c r="L191" s="105"/>
      <c r="M191" s="47"/>
      <c r="N191" s="47"/>
      <c r="O191" s="47"/>
      <c r="P191" s="106"/>
      <c r="R191" s="47"/>
      <c r="S191" s="47"/>
      <c r="T191" s="47"/>
      <c r="V191" s="47"/>
      <c r="W191" s="47"/>
      <c r="X191" s="108"/>
    </row>
    <row r="192" spans="11:24" ht="15" x14ac:dyDescent="0.25">
      <c r="K192" s="105"/>
      <c r="L192" s="105"/>
      <c r="M192" s="47"/>
      <c r="N192" s="47"/>
      <c r="O192" s="47"/>
      <c r="P192" s="106"/>
      <c r="R192" s="47"/>
      <c r="S192" s="47"/>
      <c r="T192" s="47"/>
      <c r="V192" s="47"/>
      <c r="W192" s="47"/>
      <c r="X192" s="108"/>
    </row>
    <row r="193" spans="11:24" ht="15" x14ac:dyDescent="0.25">
      <c r="K193" s="105"/>
      <c r="L193" s="105"/>
      <c r="M193" s="47"/>
      <c r="N193" s="47"/>
      <c r="O193" s="47"/>
      <c r="P193" s="106"/>
      <c r="R193" s="47"/>
      <c r="S193" s="47"/>
      <c r="T193" s="47"/>
      <c r="V193" s="47"/>
      <c r="W193" s="47"/>
      <c r="X193" s="108"/>
    </row>
    <row r="194" spans="11:24" ht="15" x14ac:dyDescent="0.25">
      <c r="K194" s="105"/>
      <c r="L194" s="105"/>
      <c r="M194" s="47"/>
      <c r="N194" s="47"/>
      <c r="O194" s="47"/>
      <c r="P194" s="106"/>
      <c r="R194" s="47"/>
      <c r="S194" s="47"/>
      <c r="T194" s="47"/>
      <c r="V194" s="47"/>
      <c r="W194" s="47"/>
      <c r="X194" s="108"/>
    </row>
    <row r="195" spans="11:24" ht="15" x14ac:dyDescent="0.25">
      <c r="K195" s="105"/>
      <c r="L195" s="105"/>
      <c r="M195" s="47"/>
      <c r="N195" s="47"/>
      <c r="O195" s="47"/>
      <c r="P195" s="106"/>
      <c r="R195" s="47"/>
      <c r="S195" s="47"/>
      <c r="T195" s="47"/>
      <c r="V195" s="47"/>
      <c r="W195" s="47"/>
      <c r="X195" s="108"/>
    </row>
    <row r="196" spans="11:24" ht="15" x14ac:dyDescent="0.25">
      <c r="K196" s="105"/>
      <c r="L196" s="105"/>
      <c r="M196" s="47"/>
      <c r="N196" s="47"/>
      <c r="O196" s="47"/>
      <c r="P196" s="106"/>
      <c r="R196" s="47"/>
      <c r="S196" s="47"/>
      <c r="T196" s="47"/>
      <c r="V196" s="47"/>
      <c r="W196" s="47"/>
      <c r="X196" s="108"/>
    </row>
    <row r="197" spans="11:24" ht="15" x14ac:dyDescent="0.25">
      <c r="K197" s="105"/>
      <c r="L197" s="105"/>
      <c r="M197" s="47"/>
      <c r="N197" s="47"/>
      <c r="O197" s="47"/>
      <c r="P197" s="106"/>
      <c r="R197" s="47"/>
      <c r="S197" s="47"/>
      <c r="T197" s="47"/>
      <c r="V197" s="47"/>
      <c r="W197" s="47"/>
      <c r="X197" s="108"/>
    </row>
    <row r="198" spans="11:24" ht="15" x14ac:dyDescent="0.25">
      <c r="K198" s="105"/>
      <c r="L198" s="105"/>
      <c r="M198" s="47"/>
      <c r="N198" s="47"/>
      <c r="O198" s="47"/>
      <c r="P198" s="106"/>
      <c r="R198" s="47"/>
      <c r="S198" s="47"/>
      <c r="T198" s="47"/>
      <c r="V198" s="47"/>
      <c r="W198" s="47"/>
      <c r="X198" s="108"/>
    </row>
    <row r="199" spans="11:24" ht="15" x14ac:dyDescent="0.25">
      <c r="K199" s="105"/>
      <c r="L199" s="105"/>
      <c r="M199" s="47"/>
      <c r="N199" s="47"/>
      <c r="O199" s="47"/>
      <c r="P199" s="106"/>
      <c r="R199" s="47"/>
      <c r="S199" s="47"/>
      <c r="T199" s="47"/>
      <c r="V199" s="47"/>
      <c r="W199" s="47"/>
      <c r="X199" s="108"/>
    </row>
    <row r="200" spans="11:24" ht="15" x14ac:dyDescent="0.25">
      <c r="K200" s="105"/>
      <c r="L200" s="105"/>
      <c r="M200" s="47"/>
      <c r="N200" s="47"/>
      <c r="O200" s="47"/>
      <c r="P200" s="106"/>
      <c r="R200" s="47"/>
      <c r="S200" s="47"/>
      <c r="T200" s="47"/>
      <c r="V200" s="47"/>
      <c r="W200" s="47"/>
      <c r="X200" s="108"/>
    </row>
    <row r="201" spans="11:24" ht="15" x14ac:dyDescent="0.25">
      <c r="K201" s="105"/>
      <c r="L201" s="105"/>
      <c r="M201" s="47"/>
      <c r="N201" s="47"/>
      <c r="O201" s="47"/>
      <c r="P201" s="106"/>
      <c r="R201" s="47"/>
      <c r="S201" s="47"/>
      <c r="T201" s="47"/>
      <c r="V201" s="47"/>
      <c r="W201" s="47"/>
      <c r="X201" s="108"/>
    </row>
    <row r="202" spans="11:24" ht="15" x14ac:dyDescent="0.25">
      <c r="K202" s="105"/>
      <c r="L202" s="105"/>
      <c r="M202" s="47"/>
      <c r="N202" s="47"/>
      <c r="O202" s="47"/>
      <c r="P202" s="106"/>
      <c r="R202" s="47"/>
      <c r="S202" s="47"/>
      <c r="T202" s="47"/>
      <c r="V202" s="47"/>
      <c r="W202" s="47"/>
      <c r="X202" s="108"/>
    </row>
    <row r="203" spans="11:24" ht="15" x14ac:dyDescent="0.25">
      <c r="K203" s="105"/>
      <c r="L203" s="105"/>
      <c r="M203" s="47"/>
      <c r="N203" s="47"/>
      <c r="O203" s="47"/>
      <c r="P203" s="106"/>
      <c r="R203" s="47"/>
      <c r="S203" s="47"/>
      <c r="T203" s="47"/>
      <c r="V203" s="47"/>
      <c r="W203" s="47"/>
      <c r="X203" s="108"/>
    </row>
    <row r="204" spans="11:24" ht="15" x14ac:dyDescent="0.25">
      <c r="K204" s="105"/>
      <c r="L204" s="105"/>
      <c r="M204" s="47"/>
      <c r="N204" s="47"/>
      <c r="O204" s="47"/>
      <c r="P204" s="106"/>
      <c r="R204" s="47"/>
      <c r="S204" s="47"/>
      <c r="T204" s="47"/>
      <c r="V204" s="47"/>
      <c r="W204" s="47"/>
      <c r="X204" s="108"/>
    </row>
    <row r="205" spans="11:24" ht="15" x14ac:dyDescent="0.25">
      <c r="K205" s="105"/>
      <c r="L205" s="105"/>
      <c r="M205" s="47"/>
      <c r="N205" s="47"/>
      <c r="O205" s="47"/>
      <c r="P205" s="106"/>
      <c r="R205" s="47"/>
      <c r="S205" s="47"/>
      <c r="T205" s="47"/>
      <c r="V205" s="47"/>
      <c r="W205" s="47"/>
      <c r="X205" s="108"/>
    </row>
    <row r="206" spans="11:24" ht="15" x14ac:dyDescent="0.25">
      <c r="K206" s="105"/>
      <c r="L206" s="105"/>
      <c r="M206" s="47"/>
      <c r="N206" s="47"/>
      <c r="O206" s="47"/>
      <c r="P206" s="106"/>
      <c r="R206" s="47"/>
      <c r="S206" s="47"/>
      <c r="T206" s="47"/>
      <c r="V206" s="47"/>
      <c r="W206" s="47"/>
      <c r="X206" s="108"/>
    </row>
    <row r="207" spans="11:24" ht="15" x14ac:dyDescent="0.25">
      <c r="K207" s="105"/>
      <c r="L207" s="105"/>
      <c r="M207" s="47"/>
      <c r="N207" s="47"/>
      <c r="O207" s="47"/>
      <c r="P207" s="106"/>
      <c r="R207" s="47"/>
      <c r="S207" s="47"/>
      <c r="T207" s="47"/>
      <c r="V207" s="47"/>
      <c r="W207" s="47"/>
      <c r="X207" s="108"/>
    </row>
    <row r="208" spans="11:24" ht="15" x14ac:dyDescent="0.25">
      <c r="K208" s="105"/>
      <c r="L208" s="105"/>
      <c r="M208" s="47"/>
      <c r="N208" s="47"/>
      <c r="O208" s="47"/>
      <c r="P208" s="106"/>
      <c r="R208" s="47"/>
      <c r="S208" s="47"/>
      <c r="T208" s="47"/>
      <c r="V208" s="47"/>
      <c r="W208" s="47"/>
      <c r="X208" s="108"/>
    </row>
    <row r="209" spans="11:24" ht="15" x14ac:dyDescent="0.25">
      <c r="K209" s="105"/>
      <c r="L209" s="105"/>
      <c r="M209" s="47"/>
      <c r="N209" s="47"/>
      <c r="O209" s="47"/>
      <c r="P209" s="106"/>
      <c r="R209" s="47"/>
      <c r="S209" s="47"/>
      <c r="T209" s="47"/>
      <c r="V209" s="47"/>
      <c r="W209" s="47"/>
      <c r="X209" s="108"/>
    </row>
    <row r="210" spans="11:24" ht="15" x14ac:dyDescent="0.25">
      <c r="K210" s="105"/>
      <c r="L210" s="105"/>
      <c r="M210" s="47"/>
      <c r="N210" s="47"/>
      <c r="O210" s="47"/>
      <c r="P210" s="106"/>
      <c r="R210" s="47"/>
      <c r="S210" s="47"/>
      <c r="T210" s="47"/>
      <c r="V210" s="47"/>
      <c r="W210" s="47"/>
      <c r="X210" s="108"/>
    </row>
    <row r="211" spans="11:24" ht="15" x14ac:dyDescent="0.25">
      <c r="K211" s="105"/>
      <c r="L211" s="105"/>
      <c r="M211" s="47"/>
      <c r="N211" s="47"/>
      <c r="O211" s="47"/>
      <c r="P211" s="106"/>
      <c r="R211" s="47"/>
      <c r="S211" s="47"/>
      <c r="T211" s="47"/>
      <c r="V211" s="47"/>
      <c r="W211" s="47"/>
      <c r="X211" s="108"/>
    </row>
    <row r="212" spans="11:24" ht="15" x14ac:dyDescent="0.25">
      <c r="K212" s="105"/>
      <c r="L212" s="105"/>
      <c r="M212" s="47"/>
      <c r="N212" s="47"/>
      <c r="O212" s="47"/>
      <c r="P212" s="106"/>
      <c r="R212" s="47"/>
      <c r="S212" s="47"/>
      <c r="T212" s="47"/>
      <c r="V212" s="47"/>
      <c r="W212" s="47"/>
      <c r="X212" s="108"/>
    </row>
    <row r="213" spans="11:24" ht="15" x14ac:dyDescent="0.25">
      <c r="K213" s="105"/>
      <c r="L213" s="105"/>
      <c r="M213" s="47"/>
      <c r="N213" s="47"/>
      <c r="O213" s="47"/>
      <c r="P213" s="106"/>
      <c r="R213" s="47"/>
      <c r="S213" s="47"/>
      <c r="T213" s="47"/>
      <c r="V213" s="47"/>
      <c r="W213" s="47"/>
      <c r="X213" s="108"/>
    </row>
    <row r="214" spans="11:24" ht="15" x14ac:dyDescent="0.25">
      <c r="K214" s="105"/>
      <c r="L214" s="105"/>
      <c r="M214" s="47"/>
      <c r="N214" s="47"/>
      <c r="O214" s="47"/>
      <c r="P214" s="106"/>
      <c r="R214" s="47"/>
      <c r="S214" s="47"/>
      <c r="T214" s="47"/>
      <c r="V214" s="47"/>
      <c r="W214" s="47"/>
      <c r="X214" s="108"/>
    </row>
    <row r="215" spans="11:24" ht="15" x14ac:dyDescent="0.25">
      <c r="K215" s="105"/>
      <c r="L215" s="105"/>
      <c r="M215" s="47"/>
      <c r="N215" s="47"/>
      <c r="O215" s="47"/>
      <c r="P215" s="106"/>
      <c r="R215" s="47"/>
      <c r="S215" s="47"/>
      <c r="T215" s="47"/>
      <c r="V215" s="47"/>
      <c r="W215" s="47"/>
      <c r="X215" s="108"/>
    </row>
    <row r="216" spans="11:24" ht="15" x14ac:dyDescent="0.25">
      <c r="K216" s="105"/>
      <c r="L216" s="105"/>
      <c r="M216" s="47"/>
      <c r="N216" s="47"/>
      <c r="O216" s="47"/>
      <c r="P216" s="106"/>
      <c r="R216" s="47"/>
      <c r="S216" s="47"/>
      <c r="T216" s="47"/>
      <c r="V216" s="47"/>
      <c r="W216" s="47"/>
      <c r="X216" s="108"/>
    </row>
    <row r="217" spans="11:24" ht="15" x14ac:dyDescent="0.25">
      <c r="K217" s="105"/>
      <c r="L217" s="105"/>
      <c r="M217" s="47"/>
      <c r="N217" s="47"/>
      <c r="O217" s="47"/>
      <c r="P217" s="106"/>
      <c r="R217" s="47"/>
      <c r="S217" s="47"/>
      <c r="T217" s="47"/>
      <c r="V217" s="47"/>
      <c r="W217" s="47"/>
      <c r="X217" s="108"/>
    </row>
    <row r="218" spans="11:24" ht="15" x14ac:dyDescent="0.25">
      <c r="K218" s="105"/>
      <c r="L218" s="105"/>
      <c r="M218" s="47"/>
      <c r="N218" s="47"/>
      <c r="O218" s="47"/>
      <c r="P218" s="106"/>
      <c r="R218" s="47"/>
      <c r="S218" s="47"/>
      <c r="T218" s="47"/>
      <c r="V218" s="47"/>
      <c r="W218" s="47"/>
      <c r="X218" s="108"/>
    </row>
    <row r="219" spans="11:24" x14ac:dyDescent="0.2">
      <c r="K219" s="114"/>
      <c r="L219" s="107"/>
      <c r="M219" s="107"/>
      <c r="N219" s="107"/>
      <c r="O219" s="107"/>
      <c r="P219" s="107"/>
      <c r="R219" s="107"/>
      <c r="S219" s="107"/>
      <c r="T219" s="107"/>
      <c r="V219" s="47"/>
      <c r="W219" s="47"/>
      <c r="X219" s="108"/>
    </row>
    <row r="220" spans="11:24" x14ac:dyDescent="0.2">
      <c r="K220" s="114"/>
      <c r="L220" s="107"/>
      <c r="M220" s="107"/>
      <c r="N220" s="107"/>
      <c r="O220" s="107"/>
      <c r="P220" s="107"/>
      <c r="R220" s="107"/>
      <c r="S220" s="107"/>
      <c r="T220" s="107"/>
      <c r="V220" s="47"/>
      <c r="W220" s="47"/>
      <c r="X220" s="108"/>
    </row>
    <row r="221" spans="11:24" x14ac:dyDescent="0.2">
      <c r="K221" s="114"/>
      <c r="L221" s="107"/>
      <c r="M221" s="107"/>
      <c r="N221" s="107"/>
      <c r="O221" s="107"/>
      <c r="P221" s="107"/>
      <c r="R221" s="107"/>
      <c r="S221" s="107"/>
      <c r="T221" s="107"/>
      <c r="V221" s="47"/>
      <c r="W221" s="47"/>
      <c r="X221" s="108"/>
    </row>
    <row r="222" spans="11:24" x14ac:dyDescent="0.2">
      <c r="K222" s="114"/>
      <c r="L222" s="107"/>
      <c r="M222" s="107"/>
      <c r="N222" s="107"/>
      <c r="O222" s="107"/>
      <c r="P222" s="107"/>
      <c r="R222" s="107"/>
      <c r="S222" s="107"/>
      <c r="T222" s="107"/>
      <c r="V222" s="47"/>
      <c r="W222" s="47"/>
      <c r="X222" s="108"/>
    </row>
    <row r="223" spans="11:24" x14ac:dyDescent="0.2">
      <c r="K223" s="114"/>
      <c r="L223" s="107"/>
      <c r="M223" s="107"/>
      <c r="N223" s="107"/>
      <c r="O223" s="107"/>
      <c r="P223" s="107"/>
      <c r="R223" s="107"/>
      <c r="S223" s="107"/>
      <c r="T223" s="107"/>
      <c r="V223" s="47"/>
      <c r="W223" s="47"/>
      <c r="X223" s="108"/>
    </row>
    <row r="224" spans="11:24" x14ac:dyDescent="0.2">
      <c r="K224" s="114"/>
      <c r="L224" s="107"/>
      <c r="M224" s="107"/>
      <c r="N224" s="107"/>
      <c r="O224" s="107"/>
      <c r="P224" s="107"/>
      <c r="R224" s="107"/>
      <c r="S224" s="107"/>
      <c r="T224" s="107"/>
      <c r="V224" s="47"/>
      <c r="W224" s="47"/>
      <c r="X224" s="108"/>
    </row>
    <row r="225" spans="11:24" x14ac:dyDescent="0.2">
      <c r="K225" s="114"/>
      <c r="L225" s="107"/>
      <c r="M225" s="107"/>
      <c r="N225" s="107"/>
      <c r="O225" s="107"/>
      <c r="P225" s="107"/>
      <c r="R225" s="107"/>
      <c r="S225" s="107"/>
      <c r="T225" s="107"/>
      <c r="V225" s="47"/>
      <c r="W225" s="47"/>
      <c r="X225" s="108"/>
    </row>
    <row r="226" spans="11:24" x14ac:dyDescent="0.2">
      <c r="K226" s="114"/>
      <c r="L226" s="107"/>
      <c r="M226" s="107"/>
      <c r="N226" s="107"/>
      <c r="O226" s="107"/>
      <c r="P226" s="107"/>
      <c r="R226" s="107"/>
      <c r="S226" s="107"/>
      <c r="T226" s="107"/>
      <c r="V226" s="47"/>
      <c r="W226" s="107"/>
    </row>
    <row r="227" spans="11:24" x14ac:dyDescent="0.2">
      <c r="K227" s="114"/>
      <c r="L227" s="107"/>
      <c r="M227" s="107"/>
      <c r="N227" s="107"/>
      <c r="O227" s="107"/>
      <c r="P227" s="107"/>
      <c r="R227" s="107"/>
      <c r="S227" s="107"/>
      <c r="T227" s="107"/>
      <c r="V227" s="47"/>
      <c r="W227" s="107"/>
    </row>
    <row r="228" spans="11:24" x14ac:dyDescent="0.2">
      <c r="K228" s="114"/>
      <c r="L228" s="107"/>
      <c r="M228" s="107"/>
      <c r="N228" s="107"/>
      <c r="O228" s="107"/>
      <c r="P228" s="107"/>
      <c r="R228" s="107"/>
      <c r="S228" s="107"/>
      <c r="T228" s="107"/>
      <c r="V228" s="47"/>
      <c r="W228" s="107"/>
    </row>
    <row r="229" spans="11:24" x14ac:dyDescent="0.2">
      <c r="K229" s="114"/>
      <c r="L229" s="107"/>
      <c r="M229" s="107"/>
      <c r="N229" s="107"/>
      <c r="O229" s="107"/>
      <c r="P229" s="107"/>
      <c r="R229" s="107"/>
      <c r="S229" s="107"/>
      <c r="T229" s="107"/>
      <c r="V229" s="47"/>
      <c r="W229" s="107"/>
    </row>
    <row r="230" spans="11:24" x14ac:dyDescent="0.2">
      <c r="K230" s="114"/>
      <c r="L230" s="107"/>
      <c r="M230" s="107"/>
      <c r="N230" s="107"/>
      <c r="O230" s="107"/>
      <c r="P230" s="107"/>
      <c r="R230" s="107"/>
      <c r="S230" s="107"/>
      <c r="T230" s="107"/>
      <c r="V230" s="47"/>
      <c r="W230" s="107"/>
    </row>
    <row r="231" spans="11:24" x14ac:dyDescent="0.2">
      <c r="K231" s="114"/>
      <c r="L231" s="107"/>
      <c r="M231" s="107"/>
      <c r="N231" s="107"/>
      <c r="O231" s="107"/>
      <c r="P231" s="107"/>
      <c r="R231" s="107"/>
      <c r="S231" s="107"/>
      <c r="T231" s="107"/>
      <c r="V231" s="47"/>
      <c r="W231" s="107"/>
    </row>
    <row r="232" spans="11:24" x14ac:dyDescent="0.2">
      <c r="K232" s="114"/>
      <c r="L232" s="107"/>
      <c r="M232" s="107"/>
      <c r="N232" s="107"/>
      <c r="O232" s="107"/>
      <c r="P232" s="107"/>
      <c r="R232" s="107"/>
      <c r="S232" s="107"/>
      <c r="T232" s="107"/>
      <c r="V232" s="47"/>
      <c r="W232" s="107"/>
    </row>
    <row r="233" spans="11:24" x14ac:dyDescent="0.2">
      <c r="K233" s="114"/>
      <c r="L233" s="107"/>
      <c r="M233" s="107"/>
      <c r="N233" s="107"/>
      <c r="O233" s="107"/>
      <c r="P233" s="107"/>
      <c r="R233" s="107"/>
      <c r="S233" s="107"/>
      <c r="T233" s="107"/>
      <c r="V233" s="47"/>
      <c r="W233" s="107"/>
    </row>
    <row r="234" spans="11:24" x14ac:dyDescent="0.2">
      <c r="K234" s="114"/>
      <c r="L234" s="107"/>
      <c r="M234" s="107"/>
      <c r="N234" s="107"/>
      <c r="O234" s="107"/>
      <c r="P234" s="107"/>
      <c r="R234" s="107"/>
      <c r="S234" s="107"/>
      <c r="T234" s="107"/>
      <c r="V234" s="47"/>
      <c r="W234" s="107"/>
    </row>
    <row r="235" spans="11:24" x14ac:dyDescent="0.2">
      <c r="K235" s="114"/>
      <c r="L235" s="107"/>
      <c r="M235" s="107"/>
      <c r="N235" s="107"/>
      <c r="O235" s="107"/>
      <c r="P235" s="107"/>
      <c r="R235" s="107"/>
      <c r="S235" s="107"/>
      <c r="T235" s="107"/>
      <c r="V235" s="47"/>
      <c r="W235" s="107"/>
    </row>
    <row r="236" spans="11:24" x14ac:dyDescent="0.2">
      <c r="K236" s="114"/>
      <c r="L236" s="107"/>
      <c r="M236" s="107"/>
      <c r="N236" s="107"/>
      <c r="O236" s="107"/>
      <c r="P236" s="107"/>
      <c r="R236" s="107"/>
      <c r="S236" s="107"/>
      <c r="T236" s="107"/>
      <c r="V236" s="47"/>
      <c r="W236" s="107"/>
    </row>
    <row r="237" spans="11:24" x14ac:dyDescent="0.2">
      <c r="K237" s="114"/>
      <c r="L237" s="107"/>
      <c r="M237" s="107"/>
      <c r="N237" s="107"/>
      <c r="O237" s="107"/>
      <c r="P237" s="107"/>
      <c r="R237" s="107"/>
      <c r="S237" s="107"/>
      <c r="T237" s="107"/>
      <c r="V237" s="47"/>
      <c r="W237" s="107"/>
    </row>
    <row r="238" spans="11:24" x14ac:dyDescent="0.2">
      <c r="K238" s="114"/>
      <c r="L238" s="107"/>
      <c r="M238" s="107"/>
      <c r="N238" s="107"/>
      <c r="O238" s="107"/>
      <c r="P238" s="107"/>
      <c r="R238" s="107"/>
      <c r="S238" s="107"/>
      <c r="T238" s="107"/>
      <c r="V238" s="47"/>
      <c r="W238" s="107"/>
    </row>
    <row r="239" spans="11:24" x14ac:dyDescent="0.2">
      <c r="K239" s="114"/>
      <c r="L239" s="107"/>
      <c r="M239" s="107"/>
      <c r="N239" s="107"/>
      <c r="O239" s="107"/>
      <c r="P239" s="107"/>
      <c r="R239" s="107"/>
      <c r="S239" s="107"/>
      <c r="T239" s="107"/>
      <c r="V239" s="47"/>
      <c r="W239" s="107"/>
    </row>
    <row r="240" spans="11:24" x14ac:dyDescent="0.2">
      <c r="K240" s="114"/>
      <c r="L240" s="107"/>
      <c r="M240" s="107"/>
      <c r="N240" s="107"/>
      <c r="O240" s="107"/>
      <c r="P240" s="107"/>
      <c r="R240" s="107"/>
      <c r="S240" s="107"/>
      <c r="T240" s="107"/>
      <c r="V240" s="47"/>
      <c r="W240" s="107"/>
    </row>
    <row r="241" spans="11:23" x14ac:dyDescent="0.2">
      <c r="K241" s="114"/>
      <c r="L241" s="107"/>
      <c r="M241" s="107"/>
      <c r="N241" s="107"/>
      <c r="O241" s="107"/>
      <c r="P241" s="107"/>
      <c r="R241" s="107"/>
      <c r="S241" s="107"/>
      <c r="T241" s="107"/>
      <c r="V241" s="47"/>
      <c r="W241" s="107"/>
    </row>
    <row r="242" spans="11:23" x14ac:dyDescent="0.2">
      <c r="K242" s="114"/>
      <c r="L242" s="107"/>
      <c r="M242" s="107"/>
      <c r="N242" s="107"/>
      <c r="O242" s="107"/>
      <c r="P242" s="107"/>
      <c r="R242" s="107"/>
      <c r="S242" s="107"/>
      <c r="T242" s="107"/>
      <c r="V242" s="47"/>
      <c r="W242" s="107"/>
    </row>
    <row r="243" spans="11:23" x14ac:dyDescent="0.2">
      <c r="K243" s="114"/>
      <c r="L243" s="107"/>
      <c r="M243" s="107"/>
      <c r="N243" s="107"/>
      <c r="O243" s="107"/>
      <c r="P243" s="107"/>
      <c r="R243" s="107"/>
      <c r="S243" s="107"/>
      <c r="T243" s="107"/>
      <c r="V243" s="47"/>
      <c r="W243" s="107"/>
    </row>
    <row r="244" spans="11:23" x14ac:dyDescent="0.2">
      <c r="K244" s="114"/>
      <c r="L244" s="107"/>
      <c r="M244" s="107"/>
      <c r="N244" s="107"/>
      <c r="O244" s="107"/>
      <c r="P244" s="107"/>
      <c r="R244" s="107"/>
      <c r="S244" s="107"/>
      <c r="T244" s="107"/>
      <c r="V244" s="47"/>
      <c r="W244" s="107"/>
    </row>
    <row r="245" spans="11:23" x14ac:dyDescent="0.2">
      <c r="K245" s="114"/>
      <c r="L245" s="107"/>
      <c r="M245" s="107"/>
      <c r="N245" s="107"/>
      <c r="O245" s="107"/>
      <c r="P245" s="107"/>
      <c r="R245" s="107"/>
      <c r="S245" s="107"/>
      <c r="T245" s="107"/>
      <c r="V245" s="47"/>
      <c r="W245" s="107"/>
    </row>
    <row r="246" spans="11:23" x14ac:dyDescent="0.2">
      <c r="K246" s="114"/>
      <c r="L246" s="107"/>
      <c r="M246" s="107"/>
      <c r="N246" s="107"/>
      <c r="O246" s="107"/>
      <c r="P246" s="107"/>
      <c r="R246" s="107"/>
      <c r="S246" s="107"/>
      <c r="T246" s="107"/>
      <c r="V246" s="47"/>
      <c r="W246" s="107"/>
    </row>
    <row r="247" spans="11:23" x14ac:dyDescent="0.2">
      <c r="K247" s="114"/>
      <c r="L247" s="107"/>
      <c r="M247" s="107"/>
      <c r="N247" s="107"/>
      <c r="O247" s="107"/>
      <c r="P247" s="107"/>
      <c r="R247" s="107"/>
      <c r="S247" s="107"/>
      <c r="T247" s="107"/>
      <c r="V247" s="47"/>
      <c r="W247" s="107"/>
    </row>
    <row r="248" spans="11:23" x14ac:dyDescent="0.2">
      <c r="K248" s="114"/>
      <c r="L248" s="107"/>
      <c r="M248" s="107"/>
      <c r="N248" s="107"/>
      <c r="O248" s="107"/>
      <c r="P248" s="107"/>
      <c r="R248" s="107"/>
      <c r="S248" s="107"/>
      <c r="T248" s="107"/>
      <c r="V248" s="47"/>
      <c r="W248" s="107"/>
    </row>
    <row r="249" spans="11:23" x14ac:dyDescent="0.2">
      <c r="K249" s="114"/>
      <c r="L249" s="107"/>
      <c r="M249" s="107"/>
      <c r="N249" s="107"/>
      <c r="O249" s="107"/>
      <c r="P249" s="107"/>
      <c r="R249" s="107"/>
      <c r="S249" s="107"/>
      <c r="T249" s="107"/>
      <c r="V249" s="47"/>
      <c r="W249" s="107"/>
    </row>
    <row r="250" spans="11:23" x14ac:dyDescent="0.2">
      <c r="K250" s="114"/>
      <c r="L250" s="107"/>
      <c r="M250" s="107"/>
      <c r="N250" s="107"/>
      <c r="O250" s="107"/>
      <c r="P250" s="107"/>
      <c r="R250" s="107"/>
      <c r="S250" s="107"/>
      <c r="T250" s="107"/>
      <c r="V250" s="47"/>
      <c r="W250" s="107"/>
    </row>
    <row r="251" spans="11:23" x14ac:dyDescent="0.2">
      <c r="K251" s="114"/>
      <c r="L251" s="107"/>
      <c r="M251" s="107"/>
      <c r="N251" s="107"/>
      <c r="O251" s="107"/>
      <c r="P251" s="107"/>
      <c r="R251" s="107"/>
      <c r="S251" s="107"/>
      <c r="T251" s="107"/>
      <c r="V251" s="47"/>
      <c r="W251" s="107"/>
    </row>
    <row r="252" spans="11:23" x14ac:dyDescent="0.2">
      <c r="K252" s="114"/>
      <c r="L252" s="107"/>
      <c r="M252" s="107"/>
      <c r="N252" s="107"/>
      <c r="O252" s="107"/>
      <c r="P252" s="107"/>
      <c r="R252" s="107"/>
      <c r="S252" s="107"/>
      <c r="T252" s="107"/>
      <c r="V252" s="47"/>
      <c r="W252" s="107"/>
    </row>
    <row r="253" spans="11:23" x14ac:dyDescent="0.2">
      <c r="K253" s="114"/>
      <c r="L253" s="107"/>
      <c r="M253" s="107"/>
      <c r="N253" s="107"/>
      <c r="O253" s="107"/>
      <c r="P253" s="107"/>
      <c r="R253" s="107"/>
      <c r="S253" s="107"/>
      <c r="T253" s="107"/>
      <c r="V253" s="47"/>
      <c r="W253" s="107"/>
    </row>
    <row r="254" spans="11:23" x14ac:dyDescent="0.2">
      <c r="K254" s="114"/>
      <c r="L254" s="107"/>
      <c r="M254" s="107"/>
      <c r="N254" s="107"/>
      <c r="O254" s="107"/>
      <c r="P254" s="107"/>
      <c r="R254" s="107"/>
      <c r="S254" s="107"/>
      <c r="T254" s="107"/>
      <c r="V254" s="47"/>
      <c r="W254" s="107"/>
    </row>
    <row r="255" spans="11:23" x14ac:dyDescent="0.2">
      <c r="K255" s="114"/>
      <c r="L255" s="107"/>
      <c r="M255" s="107"/>
      <c r="N255" s="107"/>
      <c r="O255" s="107"/>
      <c r="P255" s="107"/>
      <c r="R255" s="107"/>
      <c r="S255" s="107"/>
      <c r="T255" s="107"/>
      <c r="V255" s="47"/>
      <c r="W255" s="107"/>
    </row>
    <row r="256" spans="11:23" x14ac:dyDescent="0.2">
      <c r="K256" s="114"/>
      <c r="L256" s="107"/>
      <c r="M256" s="107"/>
      <c r="N256" s="107"/>
      <c r="O256" s="107"/>
      <c r="P256" s="107"/>
      <c r="R256" s="107"/>
      <c r="S256" s="107"/>
      <c r="T256" s="107"/>
      <c r="V256" s="47"/>
      <c r="W256" s="107"/>
    </row>
    <row r="257" spans="22:23" x14ac:dyDescent="0.2">
      <c r="V257" s="47"/>
      <c r="W257" s="107"/>
    </row>
    <row r="258" spans="22:23" x14ac:dyDescent="0.2">
      <c r="V258" s="107"/>
      <c r="W258" s="107"/>
    </row>
    <row r="259" spans="22:23" x14ac:dyDescent="0.2">
      <c r="V259" s="107"/>
      <c r="W259" s="107"/>
    </row>
    <row r="260" spans="22:23" x14ac:dyDescent="0.2">
      <c r="V260" s="107"/>
      <c r="W260" s="107"/>
    </row>
    <row r="261" spans="22:23" x14ac:dyDescent="0.2">
      <c r="V261" s="107"/>
      <c r="W261" s="107"/>
    </row>
    <row r="262" spans="22:23" x14ac:dyDescent="0.2">
      <c r="V262" s="107"/>
      <c r="W262" s="107"/>
    </row>
    <row r="263" spans="22:23" x14ac:dyDescent="0.2">
      <c r="V263" s="107"/>
      <c r="W263" s="107"/>
    </row>
    <row r="264" spans="22:23" x14ac:dyDescent="0.2">
      <c r="V264" s="107"/>
    </row>
    <row r="265" spans="22:23" x14ac:dyDescent="0.2">
      <c r="V265" s="107"/>
    </row>
    <row r="266" spans="22:23" x14ac:dyDescent="0.2">
      <c r="V266" s="107"/>
    </row>
    <row r="267" spans="22:23" x14ac:dyDescent="0.2">
      <c r="V267" s="107"/>
    </row>
    <row r="268" spans="22:23" x14ac:dyDescent="0.2">
      <c r="V268" s="107"/>
    </row>
    <row r="269" spans="22:23" x14ac:dyDescent="0.2">
      <c r="V269" s="107"/>
    </row>
    <row r="270" spans="22:23" x14ac:dyDescent="0.2">
      <c r="V270" s="107"/>
    </row>
    <row r="271" spans="22:23" x14ac:dyDescent="0.2">
      <c r="V271" s="107"/>
    </row>
    <row r="272" spans="22:23" x14ac:dyDescent="0.2">
      <c r="V272" s="107"/>
    </row>
    <row r="273" spans="22:22" x14ac:dyDescent="0.2">
      <c r="V273" s="107"/>
    </row>
    <row r="274" spans="22:22" x14ac:dyDescent="0.2">
      <c r="V274" s="107"/>
    </row>
    <row r="275" spans="22:22" x14ac:dyDescent="0.2">
      <c r="V275" s="107"/>
    </row>
    <row r="276" spans="22:22" x14ac:dyDescent="0.2">
      <c r="V276" s="107"/>
    </row>
    <row r="277" spans="22:22" x14ac:dyDescent="0.2">
      <c r="V277" s="107"/>
    </row>
    <row r="278" spans="22:22" x14ac:dyDescent="0.2">
      <c r="V278" s="107"/>
    </row>
    <row r="279" spans="22:22" x14ac:dyDescent="0.2">
      <c r="V279" s="107"/>
    </row>
    <row r="280" spans="22:22" x14ac:dyDescent="0.2">
      <c r="V280" s="107"/>
    </row>
    <row r="281" spans="22:22" x14ac:dyDescent="0.2">
      <c r="V281" s="107"/>
    </row>
    <row r="282" spans="22:22" x14ac:dyDescent="0.2">
      <c r="V282" s="107"/>
    </row>
    <row r="283" spans="22:22" x14ac:dyDescent="0.2">
      <c r="V283" s="107"/>
    </row>
    <row r="284" spans="22:22" x14ac:dyDescent="0.2">
      <c r="V284" s="107"/>
    </row>
    <row r="285" spans="22:22" x14ac:dyDescent="0.2">
      <c r="V285" s="107"/>
    </row>
    <row r="286" spans="22:22" x14ac:dyDescent="0.2">
      <c r="V286" s="107"/>
    </row>
    <row r="287" spans="22:22" x14ac:dyDescent="0.2">
      <c r="V287" s="107"/>
    </row>
    <row r="288" spans="22:22" x14ac:dyDescent="0.2">
      <c r="V288" s="107"/>
    </row>
    <row r="289" spans="22:22" x14ac:dyDescent="0.2">
      <c r="V289" s="107"/>
    </row>
    <row r="290" spans="22:22" x14ac:dyDescent="0.2">
      <c r="V290" s="107"/>
    </row>
    <row r="291" spans="22:22" x14ac:dyDescent="0.2">
      <c r="V291" s="107"/>
    </row>
    <row r="292" spans="22:22" x14ac:dyDescent="0.2">
      <c r="V292" s="107"/>
    </row>
    <row r="293" spans="22:22" x14ac:dyDescent="0.2">
      <c r="V293" s="107"/>
    </row>
    <row r="294" spans="22:22" x14ac:dyDescent="0.2">
      <c r="V294" s="107"/>
    </row>
    <row r="295" spans="22:22" x14ac:dyDescent="0.2">
      <c r="V295" s="107"/>
    </row>
  </sheetData>
  <scenarios current="0">
    <scenario name="CurveFitterxlxs" count="10" user="Tom O'Haver" comment="Created by Tom O'Haver on 1/22/2015">
      <inputCells r="M8" val="104.562391040939"/>
      <inputCells r="N8" val="197.092562131029"/>
      <inputCells r="O8" val="313.023856126692"/>
      <inputCells r="P8" val="608.9080774698"/>
      <inputCells r="Q8" val="801.325581880135"/>
      <inputCells r="M9" val="98.9001151585063"/>
      <inputCells r="N9" val="177.257472159024"/>
      <inputCells r="O9" val="278.044861619646"/>
      <inputCells r="P9" val="196.210068722334"/>
      <inputCells r="Q9" val="196.54580034734"/>
    </scenario>
  </scenarios>
  <pageMargins left="0" right="0" top="0.39410000000000001" bottom="0.39410000000000001" header="0" footer="0"/>
  <pageSetup paperSize="9" scale="75" fitToHeight="0" orientation="landscape" horizontalDpi="1200" verticalDpi="1200" r:id="rId1"/>
  <headerFooter>
    <oddHeader>&amp;C&amp;A</oddHeader>
    <oddFooter>&amp;CPage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Information</vt:lpstr>
      <vt:lpstr>DT + 4 peak fitter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Anisa Loewen</dc:creator>
  <cp:lastModifiedBy>Anisa Heck</cp:lastModifiedBy>
  <cp:lastPrinted>2019-04-29T15:07:02Z</cp:lastPrinted>
  <dcterms:created xsi:type="dcterms:W3CDTF">2019-04-26T11:26:44Z</dcterms:created>
  <dcterms:modified xsi:type="dcterms:W3CDTF">2020-10-19T09:20:34Z</dcterms:modified>
</cp:coreProperties>
</file>